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aef26ee9817bb84/PROFESSIONAL/CFRP/GUIA-FRP/GUIA-REEDICION/Guia-Calcul-Presentacio/GUIA-Fulls de calcul/Originals/"/>
    </mc:Choice>
  </mc:AlternateContent>
  <xr:revisionPtr revIDLastSave="12" documentId="8_{F4A77D83-2946-4B0D-A39F-E21EBBAF551B}" xr6:coauthVersionLast="46" xr6:coauthVersionMax="46" xr10:uidLastSave="{8DF3C647-7ADF-4860-8F37-E0F104D58607}"/>
  <bookViews>
    <workbookView xWindow="28680" yWindow="-120" windowWidth="29040" windowHeight="15990" xr2:uid="{CF6210A5-FF20-4F8C-AEB2-0A0892CFA8D2}"/>
  </bookViews>
  <sheets>
    <sheet name="Hoja1" sheetId="1" r:id="rId1"/>
  </sheets>
  <definedNames>
    <definedName name="_∆">Hoja1!$D$26</definedName>
    <definedName name="_∆f">Hoja1!$F$24</definedName>
    <definedName name="Ac.cir">Hoja1!$D$8</definedName>
    <definedName name="An.cir">Hoja1!$D$9</definedName>
    <definedName name="As.cir">Hoja1!$B$8</definedName>
    <definedName name="br">Hoja1!$B$20</definedName>
    <definedName name="Dcirc">Hoja1!$D$5</definedName>
    <definedName name="DELU">Hoja1!$D$35</definedName>
    <definedName name="Dfd">Hoja1!$F$15</definedName>
    <definedName name="Dlo">Hoja1!$F$13</definedName>
    <definedName name="Drl">Hoja1!$F$14</definedName>
    <definedName name="Dut">Hoja1!$D$7</definedName>
    <definedName name="Ec">Hoja1!$B$17</definedName>
    <definedName name="Er">Hoja1!$B$19</definedName>
    <definedName name="Erc">Hoja1!$F$6</definedName>
    <definedName name="Es">Hoja1!$B$11</definedName>
    <definedName name="fcd">Hoja1!$B$14</definedName>
    <definedName name="fck">Hoja1!$B$13</definedName>
    <definedName name="fcm">Hoja1!$B$15</definedName>
    <definedName name="Ffk">Hoja1!$F$23</definedName>
    <definedName name="frcm">Hoja1!$F$5</definedName>
    <definedName name="Frk">Hoja1!$D$25</definedName>
    <definedName name="fyd">Hoja1!$B$10</definedName>
    <definedName name="fyk">Hoja1!$B$9</definedName>
    <definedName name="K">Hoja1!$D$11</definedName>
    <definedName name="Kc.circ">Hoja1!$D$22</definedName>
    <definedName name="Kf">Hoja1!$F$22</definedName>
    <definedName name="Kf.circ">Hoja1!$D$19</definedName>
    <definedName name="Kfin.circ">Hoja1!$D$24</definedName>
    <definedName name="L">Hoja1!$D$10</definedName>
    <definedName name="Lbmin">Hoja1!$B$29</definedName>
    <definedName name="Lo">Hoja1!$D$12</definedName>
    <definedName name="Nfd">Hoja1!$D$16</definedName>
    <definedName name="Nid">Hoja1!$D$14</definedName>
    <definedName name="No">Hoja1!$F$9</definedName>
    <definedName name="nº">Hoja1!$B$22</definedName>
    <definedName name="nØcir">Hoja1!$B$7</definedName>
    <definedName name="Nod">Hoja1!$F$10</definedName>
    <definedName name="Nr">Hoja1!$F$11</definedName>
    <definedName name="Nrd">Hoja1!$F$12</definedName>
    <definedName name="Øcir">Hoja1!$B$6</definedName>
    <definedName name="rs">Hoja1!$D$6</definedName>
    <definedName name="sao">Hoja1!$B$28</definedName>
    <definedName name="ta">Hoja1!$B$27</definedName>
    <definedName name="tf">Hoja1!$B$21</definedName>
    <definedName name="Wc">Hoja1!$F$20</definedName>
    <definedName name="Wf">Hoja1!$F$19</definedName>
    <definedName name="εfu">Hoja1!$B$24</definedName>
    <definedName name="εfuh">Hoja1!$B$26</definedName>
    <definedName name="εoc">Hoja1!$F$7</definedName>
    <definedName name="εrc">Hoja1!$F$8</definedName>
    <definedName name="λg">Hoja1!$D$17</definedName>
    <definedName name="ρg.cir">Hoja1!$D$20</definedName>
    <definedName name="ρL.circ">Hoja1!$D$21</definedName>
    <definedName name="σc.circ">Hoja1!$D$23</definedName>
    <definedName name="σfd">Hoja1!$F$21</definedName>
    <definedName name="σfu">Hoja1!$B$23</definedName>
    <definedName name="σfuh">Hoja1!$B$25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9" i="1" l="1"/>
  <c r="B25" i="1" l="1"/>
  <c r="B26" i="1" s="1"/>
  <c r="B24" i="1"/>
  <c r="F19" i="1" l="1"/>
  <c r="F21" i="1" l="1"/>
  <c r="D16" i="1" l="1"/>
  <c r="D14" i="1"/>
  <c r="D12" i="1"/>
  <c r="D17" i="1" s="1"/>
  <c r="B10" i="1"/>
  <c r="B8" i="1" s="1"/>
  <c r="B15" i="1" l="1"/>
  <c r="B17" i="1" s="1"/>
  <c r="F7" i="1" s="1"/>
  <c r="F13" i="1" s="1"/>
  <c r="B16" i="1"/>
  <c r="B14" i="1" l="1"/>
  <c r="D8" i="1"/>
  <c r="D7" i="1"/>
  <c r="D9" i="1" l="1"/>
  <c r="F20" i="1" l="1"/>
  <c r="F22" i="1" s="1" a="1"/>
  <c r="F22" i="1" s="1"/>
  <c r="F9" i="1"/>
  <c r="F10" i="1" s="1"/>
  <c r="D21" i="1"/>
  <c r="D22" i="1" s="1"/>
  <c r="D23" i="1" s="1"/>
  <c r="D20" i="1"/>
  <c r="D24" i="1" l="1"/>
  <c r="F23" i="1"/>
  <c r="D25" i="1" l="1"/>
  <c r="F24" i="1"/>
  <c r="F11" i="1" l="1"/>
  <c r="F12" i="1" s="1"/>
  <c r="F5" i="1"/>
  <c r="F6" i="1" s="1"/>
  <c r="F8" i="1" s="1"/>
  <c r="F14" i="1" s="1"/>
  <c r="D26" i="1"/>
  <c r="F1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 Baquer</author>
    <author>Josep Baquer</author>
    <author>jpugibet</author>
    <author>Josep Baquer Sistach</author>
    <author>usuari</author>
  </authors>
  <commentList>
    <comment ref="E4" authorId="0" shapeId="0" xr:uid="{E66E7424-497B-4989-94EF-224E1B302509}">
      <text>
        <r>
          <rPr>
            <sz val="9"/>
            <color indexed="81"/>
            <rFont val="Tahoma"/>
            <family val="2"/>
          </rPr>
          <t>Valores para compresión simple, considerando que nos situamos en el "dominio 5" de deformación: la deformación máxima en ese dominio es del 0.2%
Evidentemente, la compresión compuesta se situa en otro dominio de deformación y por tanto con tensiones distintas según la incidencia de los momentos flectores. En estos casos la deformación no podría superar el 0.35% como en el caso de la "flexión"</t>
        </r>
      </text>
    </comment>
    <comment ref="C5" authorId="1" shapeId="0" xr:uid="{515E4B6A-88A8-409B-9316-6F272E67EA83}">
      <text>
        <r>
          <rPr>
            <sz val="8"/>
            <color indexed="81"/>
            <rFont val="Tahoma"/>
            <family val="2"/>
          </rPr>
          <t xml:space="preserve">Diámetro del pilar
</t>
        </r>
      </text>
    </comment>
    <comment ref="E5" authorId="0" shapeId="0" xr:uid="{6AB5479A-C854-46F3-A1A3-863C7C465390}">
      <text>
        <r>
          <rPr>
            <sz val="9"/>
            <color indexed="81"/>
            <rFont val="Tahoma"/>
            <family val="2"/>
          </rPr>
          <t xml:space="preserve">Resistencia a compresión media del hormigón confinado: EHE 08; 31.3
</t>
        </r>
      </text>
    </comment>
    <comment ref="A6" authorId="0" shapeId="0" xr:uid="{522B17AD-7DAD-4AB7-B888-B45F24858D22}">
      <text>
        <r>
          <rPr>
            <sz val="9"/>
            <color indexed="81"/>
            <rFont val="Tahoma"/>
            <family val="2"/>
          </rPr>
          <t xml:space="preserve">Diámetro redondos pilar
</t>
        </r>
      </text>
    </comment>
    <comment ref="C6" authorId="1" shapeId="0" xr:uid="{66C720DC-8771-4BF4-A2F6-177107140692}">
      <text>
        <r>
          <rPr>
            <sz val="8"/>
            <color indexed="81"/>
            <rFont val="Tahoma"/>
            <family val="2"/>
          </rPr>
          <t xml:space="preserve">Recubrimiento a eje armadura
</t>
        </r>
      </text>
    </comment>
    <comment ref="E6" authorId="0" shapeId="0" xr:uid="{B477317D-7D27-483F-8335-A1D828AB28AA}">
      <text>
        <r>
          <rPr>
            <sz val="9"/>
            <color indexed="81"/>
            <rFont val="Tahoma"/>
            <family val="2"/>
          </rPr>
          <t xml:space="preserve">Modulo de deformación longitudinal secante del hormigón confinado: EHE 08; 39.5
</t>
        </r>
      </text>
    </comment>
    <comment ref="A7" authorId="0" shapeId="0" xr:uid="{7F69676F-7380-4E1A-9DD0-EE2A390F614A}">
      <text>
        <r>
          <rPr>
            <sz val="9"/>
            <color indexed="81"/>
            <rFont val="Tahoma"/>
            <family val="2"/>
          </rPr>
          <t xml:space="preserve">Número de barras suficientemente estribadas que puedan colaborar al confinamiento de la seccion de hormigon, sin riesgo de pandeo
</t>
        </r>
      </text>
    </comment>
    <comment ref="C7" authorId="1" shapeId="0" xr:uid="{08224A29-46DD-4363-B290-AB0D35D7D8BD}">
      <text>
        <r>
          <rPr>
            <sz val="8"/>
            <color indexed="81"/>
            <rFont val="Tahoma"/>
            <family val="2"/>
          </rPr>
          <t xml:space="preserve">Diámetro útil del pilar
</t>
        </r>
      </text>
    </comment>
    <comment ref="E7" authorId="0" shapeId="0" xr:uid="{6CF29BFE-93FE-4F81-9A50-016819BDA89D}">
      <text>
        <r>
          <rPr>
            <sz val="9"/>
            <color indexed="81"/>
            <rFont val="Tahoma"/>
            <family val="2"/>
          </rPr>
          <t xml:space="preserve">Situación inicial: Incremento último longitudinal del pilar
</t>
        </r>
      </text>
    </comment>
    <comment ref="A8" authorId="1" shapeId="0" xr:uid="{AF90A65B-89C1-4185-BE74-6F1F7E504931}">
      <text>
        <r>
          <rPr>
            <sz val="8"/>
            <color indexed="81"/>
            <rFont val="Tahoma"/>
            <family val="2"/>
          </rPr>
          <t xml:space="preserve">Seccion armadura confinada por estribos/ganchos eficaces
</t>
        </r>
      </text>
    </comment>
    <comment ref="C8" authorId="1" shapeId="0" xr:uid="{0946C025-83EC-4391-A238-9CD6A5F99984}">
      <text>
        <r>
          <rPr>
            <sz val="8"/>
            <color indexed="81"/>
            <rFont val="Tahoma"/>
            <family val="2"/>
          </rPr>
          <t xml:space="preserve">Area bruta del pilar circular
</t>
        </r>
      </text>
    </comment>
    <comment ref="E8" authorId="0" shapeId="0" xr:uid="{2AE71EF0-921C-4E91-8470-054B10CCD0A6}">
      <text>
        <r>
          <rPr>
            <sz val="9"/>
            <color indexed="81"/>
            <rFont val="Tahoma"/>
            <family val="2"/>
          </rPr>
          <t xml:space="preserve">Situación confinada: Incremento último longitudinal del pilar
</t>
        </r>
      </text>
    </comment>
    <comment ref="C9" authorId="0" shapeId="0" xr:uid="{4332800B-120E-4D49-96C6-0B2DEC58ADA2}">
      <text>
        <r>
          <rPr>
            <sz val="9"/>
            <color indexed="81"/>
            <rFont val="Tahoma"/>
            <family val="2"/>
          </rPr>
          <t xml:space="preserve">Area neta hormigón /deducida armadura)
</t>
        </r>
      </text>
    </comment>
    <comment ref="E9" authorId="0" shapeId="0" xr:uid="{46E6E893-AB0C-45D4-BE1A-E6CD9B1EC72C}">
      <text>
        <r>
          <rPr>
            <sz val="9"/>
            <color indexed="81"/>
            <rFont val="Tahoma"/>
            <family val="2"/>
          </rPr>
          <t xml:space="preserve">Axil último para el pilar sin reforzar
</t>
        </r>
      </text>
    </comment>
    <comment ref="C10" authorId="0" shapeId="0" xr:uid="{F01C3363-A242-42CD-8657-7970FEC39B3B}">
      <text>
        <r>
          <rPr>
            <sz val="9"/>
            <color indexed="81"/>
            <rFont val="Tahoma"/>
            <family val="2"/>
          </rPr>
          <t xml:space="preserve">Longitud libre del pilar, entre forjados o equivalente
</t>
        </r>
      </text>
    </comment>
    <comment ref="E10" authorId="0" shapeId="0" xr:uid="{78781732-9F1C-4B98-88FC-B15E4FCFA21C}">
      <text>
        <r>
          <rPr>
            <sz val="9"/>
            <color indexed="81"/>
            <rFont val="Tahoma"/>
            <family val="2"/>
          </rPr>
          <t xml:space="preserve">Axil último de cálculo para el pilar sin reforzar
</t>
        </r>
      </text>
    </comment>
    <comment ref="A11" authorId="2" shapeId="0" xr:uid="{85A62B9E-2481-42D8-972E-D1B083BBBFEC}">
      <text>
        <r>
          <rPr>
            <sz val="8"/>
            <color indexed="81"/>
            <rFont val="Tahoma"/>
            <family val="2"/>
          </rPr>
          <t>modulo de formacion barras acero pilar</t>
        </r>
      </text>
    </comment>
    <comment ref="C11" authorId="0" shapeId="0" xr:uid="{44A1AF08-6700-4F31-8980-09D4B001CE2F}">
      <text>
        <r>
          <rPr>
            <sz val="9"/>
            <color indexed="81"/>
            <rFont val="Tahoma"/>
            <family val="2"/>
          </rPr>
          <t xml:space="preserve">Coeficiente de pandeo
</t>
        </r>
      </text>
    </comment>
    <comment ref="E11" authorId="0" shapeId="0" xr:uid="{DF5A8087-D8B0-4FE4-948A-A4CB32B3E111}">
      <text>
        <r>
          <rPr>
            <sz val="9"/>
            <color indexed="81"/>
            <rFont val="Tahoma"/>
            <family val="2"/>
          </rPr>
          <t>Axil último para el pilar reforzado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2" authorId="0" shapeId="0" xr:uid="{1EB92E74-188D-41EA-8965-EACD9585F09F}">
      <text>
        <r>
          <rPr>
            <sz val="9"/>
            <color indexed="81"/>
            <rFont val="Tahoma"/>
            <family val="2"/>
          </rPr>
          <t xml:space="preserve">Longitud de pandeo
</t>
        </r>
      </text>
    </comment>
    <comment ref="E12" authorId="0" shapeId="0" xr:uid="{3C7474A6-5CE8-4835-BCDF-C6032E269291}">
      <text>
        <r>
          <rPr>
            <sz val="9"/>
            <color indexed="81"/>
            <rFont val="Tahoma"/>
            <family val="2"/>
          </rPr>
          <t xml:space="preserve">Axil último de cálculo para el pilar confinado
</t>
        </r>
      </text>
    </comment>
    <comment ref="C13" authorId="0" shapeId="0" xr:uid="{56FAFE69-39F0-415C-9E63-D9FFA1A6E9C3}">
      <text>
        <r>
          <rPr>
            <sz val="9"/>
            <color indexed="81"/>
            <rFont val="Tahoma"/>
            <family val="2"/>
          </rPr>
          <t>Axil de cálculo situación inicial antes del confinamiento</t>
        </r>
      </text>
    </comment>
    <comment ref="E13" authorId="0" shapeId="0" xr:uid="{2641CF80-4C5A-426E-9997-3B52FA2CF33B}">
      <text>
        <r>
          <rPr>
            <sz val="9"/>
            <color indexed="81"/>
            <rFont val="Tahoma"/>
            <family val="2"/>
          </rPr>
          <t xml:space="preserve">Incremento "último" (negativo) longitud en situación inicial antes del refuerzo.
</t>
        </r>
      </text>
    </comment>
    <comment ref="E14" authorId="0" shapeId="0" xr:uid="{FB229F23-48D0-4F00-973C-8184D01D0B28}">
      <text>
        <r>
          <rPr>
            <sz val="9"/>
            <color indexed="81"/>
            <rFont val="Tahoma"/>
            <family val="2"/>
          </rPr>
          <t xml:space="preserve">Incremento "último" (negativo) longitud en situación reforzada.
</t>
        </r>
      </text>
    </comment>
    <comment ref="A15" authorId="3" shapeId="0" xr:uid="{C3769ECF-565B-4D0A-BB4F-E66C11CF92F7}">
      <text>
        <r>
          <rPr>
            <sz val="8"/>
            <color indexed="81"/>
            <rFont val="Tahoma"/>
            <family val="2"/>
          </rPr>
          <t xml:space="preserve">Resistencia a compresión media: EHE 08; 31.3
</t>
        </r>
      </text>
    </comment>
    <comment ref="C15" authorId="0" shapeId="0" xr:uid="{486555CE-2E8E-4B52-8958-7A8B7E600642}">
      <text>
        <r>
          <rPr>
            <sz val="9"/>
            <color indexed="81"/>
            <rFont val="Tahoma"/>
            <family val="2"/>
          </rPr>
          <t xml:space="preserve">Axil de cálculo requerido
</t>
        </r>
      </text>
    </comment>
    <comment ref="E15" authorId="0" shapeId="0" xr:uid="{E875BEDC-690D-4685-8355-9AC5FCD13CB4}">
      <text>
        <r>
          <rPr>
            <sz val="9"/>
            <color indexed="81"/>
            <rFont val="Tahoma"/>
            <family val="2"/>
          </rPr>
          <t xml:space="preserve">Incremento (negativo) longitud en situación reforzada, para la solicitación requerida.
Hay que considerar la posible afectación de esa deformación en la redistribución de momentos y cortantes en la zona estructural tributaria, considerando el incremento como "deformación impuesta"
</t>
        </r>
      </text>
    </comment>
    <comment ref="A16" authorId="3" shapeId="0" xr:uid="{7525545E-E6EE-44AB-915D-EB4276852445}">
      <text>
        <r>
          <rPr>
            <sz val="8"/>
            <color indexed="81"/>
            <rFont val="Tahoma"/>
            <family val="2"/>
          </rPr>
          <t>Resistencia a tracción media a flexión: EHE 08; 38.10
Fck&lt;50 N/mm</t>
        </r>
        <r>
          <rPr>
            <vertAlign val="superscript"/>
            <sz val="8"/>
            <color indexed="81"/>
            <rFont val="Tahoma"/>
            <family val="2"/>
          </rPr>
          <t>2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17" authorId="3" shapeId="0" xr:uid="{FD537F14-9913-4D84-B94C-FCE5105A6BA5}">
      <text>
        <r>
          <rPr>
            <sz val="8"/>
            <color indexed="81"/>
            <rFont val="Tahoma"/>
            <family val="2"/>
          </rPr>
          <t xml:space="preserve">Modulo de deformación longitudinal secante: EHE 08; 39.5
</t>
        </r>
      </text>
    </comment>
    <comment ref="C17" authorId="0" shapeId="0" xr:uid="{C525FC55-325A-4ED5-BD50-E166F0483FDF}">
      <text>
        <r>
          <rPr>
            <sz val="9"/>
            <color indexed="81"/>
            <rFont val="Tahoma"/>
            <family val="2"/>
          </rPr>
          <t xml:space="preserve">Esbeltez geométrica.
Para considerar directamente el confinamiento debería ser: λg&lt;5
</t>
        </r>
      </text>
    </comment>
    <comment ref="C18" authorId="0" shapeId="0" xr:uid="{18DD6481-B3AA-4AC7-9664-13E70882E0CE}">
      <text>
        <r>
          <rPr>
            <sz val="9"/>
            <color indexed="81"/>
            <rFont val="Tahoma"/>
            <family val="2"/>
          </rPr>
          <t xml:space="preserve">Preconizado por FIB 90
</t>
        </r>
      </text>
    </comment>
    <comment ref="E18" authorId="0" shapeId="0" xr:uid="{EADB5ED3-E5D4-4695-84E5-B642E691EEE9}">
      <text>
        <r>
          <rPr>
            <sz val="9"/>
            <color indexed="81"/>
            <rFont val="Tahoma"/>
            <family val="2"/>
          </rPr>
          <t xml:space="preserve">Calculo "clásico de pilar circular confinado" adaptado a la CF.
J.M pg 334s; Art 18.4.
cf: EHB
</t>
        </r>
      </text>
    </comment>
    <comment ref="A19" authorId="1" shapeId="0" xr:uid="{3BD58D60-4B4C-4D10-9F49-A30EFBDB5EA8}">
      <text>
        <r>
          <rPr>
            <sz val="8"/>
            <color indexed="81"/>
            <rFont val="Tahoma"/>
            <family val="2"/>
          </rPr>
          <t xml:space="preserve">Módulo de elasticidad del tejido según ficha técnica del fabricante
</t>
        </r>
      </text>
    </comment>
    <comment ref="C19" authorId="0" shapeId="0" xr:uid="{AE1A6109-4F28-4D14-82F9-3B97988A5F80}">
      <text>
        <r>
          <rPr>
            <sz val="9"/>
            <color indexed="81"/>
            <rFont val="Tahoma"/>
            <family val="2"/>
          </rPr>
          <t xml:space="preserve">Coeficiente de forma del pilar. Pilares circulares, la unidad
</t>
        </r>
      </text>
    </comment>
    <comment ref="E19" authorId="0" shapeId="0" xr:uid="{E5F69ECD-9681-47E6-8DC8-08B835915EF5}">
      <text>
        <r>
          <rPr>
            <sz val="9"/>
            <color indexed="81"/>
            <rFont val="Tahoma"/>
            <family val="2"/>
          </rPr>
          <t xml:space="preserve">Volumen CF por unidad de fuste: se toma l=1000mm
</t>
        </r>
      </text>
    </comment>
    <comment ref="A20" authorId="1" shapeId="0" xr:uid="{4FF7E054-5DA2-4437-95E2-F1FC61CCE61A}">
      <text>
        <r>
          <rPr>
            <sz val="8"/>
            <color indexed="81"/>
            <rFont val="Tahoma"/>
            <family val="2"/>
          </rPr>
          <t xml:space="preserve">Ancho de la banda de tejido
</t>
        </r>
      </text>
    </comment>
    <comment ref="C20" authorId="0" shapeId="0" xr:uid="{3D1ED11F-8240-40C6-8F0D-109EEF137FA3}">
      <text>
        <r>
          <rPr>
            <sz val="9"/>
            <color indexed="81"/>
            <rFont val="Tahoma"/>
            <family val="2"/>
          </rPr>
          <t xml:space="preserve">Cuantía geométrica armadura del pilar respecto a la sección neta de hormigón
</t>
        </r>
      </text>
    </comment>
    <comment ref="E20" authorId="0" shapeId="0" xr:uid="{C5FDBBAA-48B6-4203-B799-EDDCFFAE6381}">
      <text>
        <r>
          <rPr>
            <sz val="9"/>
            <color indexed="81"/>
            <rFont val="Tahoma"/>
            <family val="2"/>
          </rPr>
          <t>Valor del volumen de hormigón confinado: se toma la seccion bruta: A</t>
        </r>
        <r>
          <rPr>
            <vertAlign val="subscript"/>
            <sz val="9"/>
            <color indexed="81"/>
            <rFont val="Tahoma"/>
            <family val="2"/>
          </rPr>
          <t>c.cir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21" authorId="1" shapeId="0" xr:uid="{185EFF0B-7FA7-4192-A652-DEA46C25AFA4}">
      <text>
        <r>
          <rPr>
            <sz val="8"/>
            <color indexed="81"/>
            <rFont val="Tahoma"/>
            <family val="2"/>
          </rPr>
          <t xml:space="preserve">Espesor del tejido
</t>
        </r>
      </text>
    </comment>
    <comment ref="C21" authorId="0" shapeId="0" xr:uid="{12D73DD7-4D2B-4F94-A658-AFF1E99ABC1F}">
      <text>
        <r>
          <rPr>
            <sz val="9"/>
            <color indexed="81"/>
            <rFont val="Tahoma"/>
            <family val="2"/>
          </rPr>
          <t xml:space="preserve">Cuantía geométrica del tejido de refuerzo (confinamiento) respecto a la sección neta de hormigón
</t>
        </r>
      </text>
    </comment>
    <comment ref="E21" authorId="4" shapeId="0" xr:uid="{40A0639D-1C21-40D3-8240-4409B35866D3}">
      <text>
        <r>
          <rPr>
            <sz val="9"/>
            <color indexed="81"/>
            <rFont val="Tahoma"/>
            <family val="2"/>
          </rPr>
          <t>Tensión de calculo de la CF. En función de la tensión característica facilitada por el fabricante segun ensayos.</t>
        </r>
      </text>
    </comment>
    <comment ref="F21" authorId="1" shapeId="0" xr:uid="{5D7BACA2-AF98-45AC-8ECF-FD8C3B9F82BA}">
      <text>
        <r>
          <rPr>
            <sz val="8"/>
            <color indexed="81"/>
            <rFont val="Tahoma"/>
            <family val="2"/>
          </rPr>
          <t>Introducir tensión de cálculo de CFRP
Consultar fabricante
FIB 14: 2.1.5 puede oscilar:
70% CF→2824/1.2=2353 N/mm2
50% CF→2040/1.2=1700 N/mm2</t>
        </r>
      </text>
    </comment>
    <comment ref="A22" authorId="1" shapeId="0" xr:uid="{3C38A74F-5FC5-4FE1-8DD0-3A673F2C3C12}">
      <text>
        <r>
          <rPr>
            <sz val="8"/>
            <color indexed="81"/>
            <rFont val="Tahoma"/>
            <family val="2"/>
          </rPr>
          <t xml:space="preserve">Número de capas de tejido
</t>
        </r>
      </text>
    </comment>
    <comment ref="C22" authorId="0" shapeId="0" xr:uid="{9DBF7345-F923-430B-92C5-E84717F7ED81}">
      <text>
        <r>
          <rPr>
            <sz val="9"/>
            <color indexed="81"/>
            <rFont val="Tahoma"/>
            <family val="2"/>
          </rPr>
          <t xml:space="preserve">Coeeficiente de confinamiento
</t>
        </r>
      </text>
    </comment>
    <comment ref="E22" authorId="0" shapeId="0" xr:uid="{9D472D02-F3E6-443C-B12E-C850D1E6D238}">
      <text>
        <r>
          <rPr>
            <sz val="9"/>
            <color indexed="81"/>
            <rFont val="Tahoma"/>
            <family val="2"/>
          </rPr>
          <t xml:space="preserve">Coeficiente de confinamiento que mayora la resistencia característica inicial del hormigón
</t>
        </r>
      </text>
    </comment>
    <comment ref="A23" authorId="0" shapeId="0" xr:uid="{7F8D4499-45B9-4D90-86B7-FDC8604B7F28}">
      <text>
        <r>
          <rPr>
            <sz val="9"/>
            <color indexed="81"/>
            <rFont val="Tahoma"/>
            <family val="2"/>
          </rPr>
          <t>Tensión última de rotura facilitada por el fabricante.
En tejidos suele ser superior a los 4000 N/mm</t>
        </r>
        <r>
          <rPr>
            <vertAlign val="superscript"/>
            <sz val="9"/>
            <color indexed="81"/>
            <rFont val="Tahoma"/>
            <family val="2"/>
          </rPr>
          <t xml:space="preserve">2 </t>
        </r>
        <r>
          <rPr>
            <sz val="9"/>
            <color indexed="81"/>
            <rFont val="Tahoma"/>
            <family val="2"/>
          </rPr>
          <t>pero se recomienda no adoptar un valor superuior a 2600 N/mm</t>
        </r>
        <r>
          <rPr>
            <vertAlign val="superscript"/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Tahoma"/>
            <family val="2"/>
          </rPr>
          <t xml:space="preserve"> de modo que el valor de càlcula esté en el orden de 1700 N/mm</t>
        </r>
        <r>
          <rPr>
            <vertAlign val="superscript"/>
            <sz val="9"/>
            <color indexed="81"/>
            <rFont val="Tahoma"/>
            <family val="2"/>
          </rPr>
          <t>2</t>
        </r>
      </text>
    </comment>
    <comment ref="C23" authorId="0" shapeId="0" xr:uid="{FB39029A-5F55-41CB-8672-16F378B47812}">
      <text>
        <r>
          <rPr>
            <sz val="9"/>
            <color indexed="81"/>
            <rFont val="Tahoma"/>
            <family val="2"/>
          </rPr>
          <t>Tensión de confinamiento del tejido.
Depende de la tensión màxima que se haya introducido. El valor ε</t>
        </r>
        <r>
          <rPr>
            <vertAlign val="subscript"/>
            <sz val="9"/>
            <color indexed="81"/>
            <rFont val="Tahoma"/>
            <family val="2"/>
          </rPr>
          <t>fu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A24" authorId="1" shapeId="0" xr:uid="{58A3B0D3-1278-41C6-9AC3-A77B5B796600}">
      <text>
        <r>
          <rPr>
            <sz val="8"/>
            <color indexed="81"/>
            <rFont val="Tahoma"/>
            <family val="2"/>
          </rPr>
          <t xml:space="preserve">Alargamiento máximo de rotura
</t>
        </r>
      </text>
    </comment>
    <comment ref="C24" authorId="0" shapeId="0" xr:uid="{B0FE6B4B-F9E7-41A8-A610-8708FC30CD7B}">
      <text>
        <r>
          <rPr>
            <sz val="9"/>
            <color indexed="81"/>
            <rFont val="Tahoma"/>
            <family val="2"/>
          </rPr>
          <t xml:space="preserve">Coeficiente de confinamiento que mayora la resistencia característica inicial del hormigón
</t>
        </r>
      </text>
    </comment>
    <comment ref="E24" authorId="0" shapeId="0" xr:uid="{17C1E6AD-8B39-4332-8B30-6386D95357B9}">
      <text>
        <r>
          <rPr>
            <sz val="9"/>
            <color indexed="81"/>
            <rFont val="Tahoma"/>
            <family val="2"/>
          </rPr>
          <t xml:space="preserve">Incremento de resistencia del hormigón confinado
</t>
        </r>
      </text>
    </comment>
    <comment ref="A25" authorId="0" shapeId="0" xr:uid="{A9FD3474-8ED8-46B7-A944-BF7A69C8AEB6}">
      <text>
        <r>
          <rPr>
            <sz val="9"/>
            <color indexed="81"/>
            <rFont val="Tahoma"/>
            <family val="2"/>
          </rPr>
          <t xml:space="preserve">Tensión de calculo de la CF
</t>
        </r>
      </text>
    </comment>
    <comment ref="B25" authorId="0" shapeId="0" xr:uid="{75DAF41A-5A76-4D3F-AA1C-00094852D530}">
      <text>
        <r>
          <rPr>
            <sz val="9"/>
            <color indexed="81"/>
            <rFont val="Tahoma"/>
            <family val="2"/>
          </rPr>
          <t>Introducir tensión de cálculo de CFRP
Consultar fabricante
FIB 14: 2.1.5 puede oscilar:
70% CF→2824/1.2=2353 N/mm2
50% CF→2040/1.2=1700 N/mm2
En las fichas técnicas de los tejidos CF se suele fijar la tensión máxima de cálculo en 1700 MPa</t>
        </r>
      </text>
    </comment>
    <comment ref="C25" authorId="0" shapeId="0" xr:uid="{63846819-0130-485C-B087-18DF355E3A40}">
      <text>
        <r>
          <rPr>
            <sz val="9"/>
            <color indexed="81"/>
            <rFont val="Tahoma"/>
            <family val="2"/>
          </rPr>
          <t xml:space="preserve">Resistencia última del hormigón confinado en sentido longitudinal del pilar
</t>
        </r>
      </text>
    </comment>
    <comment ref="A26" authorId="1" shapeId="0" xr:uid="{1F80D1D7-731D-4E36-9821-D2F9277DA6BD}">
      <text>
        <r>
          <rPr>
            <sz val="8"/>
            <color indexed="81"/>
            <rFont val="Tahoma"/>
            <family val="2"/>
          </rPr>
          <t xml:space="preserve">Alargamiento máximo de rotura. Valor de cáculo.
FIB 90 8,4,2,3 (8-19)
</t>
        </r>
      </text>
    </comment>
    <comment ref="C26" authorId="0" shapeId="0" xr:uid="{6E9D6B0A-6D60-4E27-9DB1-3C36B43DB2B1}">
      <text>
        <r>
          <rPr>
            <sz val="9"/>
            <color indexed="81"/>
            <rFont val="Tahoma"/>
            <family val="2"/>
          </rPr>
          <t xml:space="preserve">Incremento de resistencia del hormigón confinado
</t>
        </r>
      </text>
    </comment>
    <comment ref="A27" authorId="0" shapeId="0" xr:uid="{7F5D89F2-F326-4F31-B2F2-C8FF68459628}">
      <text>
        <r>
          <rPr>
            <sz val="9"/>
            <color indexed="81"/>
            <rFont val="Tahoma"/>
            <family val="2"/>
          </rPr>
          <t>Tensión máxima de cortante de la resina según valor de la ficha técnica del fabricante.
FIB 90 8,4,2,3 (8-17)
Valores orientativos: FIB 90 2.1.5. (Tabla 2-4)</t>
        </r>
      </text>
    </comment>
    <comment ref="A28" authorId="0" shapeId="0" xr:uid="{972A9186-16C8-4CBE-84B0-7123C2F9046A}">
      <text>
        <r>
          <rPr>
            <sz val="9"/>
            <color indexed="81"/>
            <rFont val="Tahoma"/>
            <family val="2"/>
          </rPr>
          <t>Deformación máxima de rotura segun ficha técnica fabricante. FIB 90 8,4,2,3 (8-17)
Valores orientativos: FIB 90 2,1,5 (Tabla 2-4)</t>
        </r>
      </text>
    </comment>
    <comment ref="A29" authorId="0" shapeId="0" xr:uid="{6093086E-A06F-44F8-B496-7C3396E4FE58}">
      <text>
        <r>
          <rPr>
            <sz val="9"/>
            <color indexed="81"/>
            <rFont val="Tahoma"/>
            <family val="2"/>
          </rPr>
          <t>Longitud mínima de anclaje del tejido a partir del cierre completo de la superfície del pilar (última capa)
FIB 90 8,4,2,3 (8-17)</t>
        </r>
      </text>
    </comment>
    <comment ref="B29" authorId="0" shapeId="0" xr:uid="{4665CA47-0B2D-4880-9FEE-5978B542D503}">
      <text>
        <r>
          <rPr>
            <sz val="9"/>
            <color indexed="81"/>
            <rFont val="Tahoma"/>
            <family val="2"/>
          </rPr>
          <t xml:space="preserve">A partir de la fórmula no se deduce que la unidad sea el "mm" Es una fórmula "imposible"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<sst xmlns="http://schemas.openxmlformats.org/spreadsheetml/2006/main" count="72" uniqueCount="72">
  <si>
    <t>CFRP GUÍA DE CÁLCULO</t>
  </si>
  <si>
    <r>
      <t>n</t>
    </r>
    <r>
      <rPr>
        <vertAlign val="subscript"/>
        <sz val="10"/>
        <rFont val="Arial"/>
        <family val="2"/>
      </rPr>
      <t>Øcir</t>
    </r>
  </si>
  <si>
    <t>Tejido CF</t>
  </si>
  <si>
    <t>nº</t>
  </si>
  <si>
    <r>
      <t>ε</t>
    </r>
    <r>
      <rPr>
        <vertAlign val="subscript"/>
        <sz val="10"/>
        <rFont val="Arial"/>
        <family val="2"/>
      </rPr>
      <t xml:space="preserve">fu </t>
    </r>
  </si>
  <si>
    <r>
      <t>ε</t>
    </r>
    <r>
      <rPr>
        <vertAlign val="subscript"/>
        <sz val="10"/>
        <rFont val="Arial"/>
        <family val="2"/>
      </rPr>
      <t>fuh</t>
    </r>
  </si>
  <si>
    <t>PROCESO DE CALCULO</t>
  </si>
  <si>
    <r>
      <t>K</t>
    </r>
    <r>
      <rPr>
        <vertAlign val="subscript"/>
        <sz val="9"/>
        <rFont val="Arial"/>
        <family val="2"/>
      </rPr>
      <t>f.circ</t>
    </r>
  </si>
  <si>
    <r>
      <t>ρ</t>
    </r>
    <r>
      <rPr>
        <vertAlign val="subscript"/>
        <sz val="9"/>
        <rFont val="Arial"/>
        <family val="2"/>
      </rPr>
      <t>g.cir</t>
    </r>
  </si>
  <si>
    <r>
      <t>ρ</t>
    </r>
    <r>
      <rPr>
        <vertAlign val="subscript"/>
        <sz val="9"/>
        <rFont val="Arial"/>
        <family val="2"/>
      </rPr>
      <t>L.circ</t>
    </r>
  </si>
  <si>
    <r>
      <t>K</t>
    </r>
    <r>
      <rPr>
        <vertAlign val="subscript"/>
        <sz val="9"/>
        <rFont val="Arial"/>
        <family val="2"/>
      </rPr>
      <t>c.circ</t>
    </r>
  </si>
  <si>
    <r>
      <t>K</t>
    </r>
    <r>
      <rPr>
        <vertAlign val="subscript"/>
        <sz val="9"/>
        <rFont val="Arial"/>
        <family val="2"/>
      </rPr>
      <t>fin.circ</t>
    </r>
  </si>
  <si>
    <t>∆</t>
  </si>
  <si>
    <t>COMPRESIÓN (E.L.U)</t>
  </si>
  <si>
    <r>
      <t>ε</t>
    </r>
    <r>
      <rPr>
        <vertAlign val="subscript"/>
        <sz val="11"/>
        <color theme="1"/>
        <rFont val="Tahoma"/>
        <family val="2"/>
      </rPr>
      <t>oc</t>
    </r>
  </si>
  <si>
    <r>
      <t>N</t>
    </r>
    <r>
      <rPr>
        <vertAlign val="subscript"/>
        <sz val="11"/>
        <color theme="1"/>
        <rFont val="Calibri"/>
        <family val="2"/>
        <scheme val="minor"/>
      </rPr>
      <t>r</t>
    </r>
    <r>
      <rPr>
        <vertAlign val="subscript"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(N)</t>
    </r>
  </si>
  <si>
    <t>K</t>
  </si>
  <si>
    <r>
      <t>L</t>
    </r>
    <r>
      <rPr>
        <sz val="8"/>
        <rFont val="Arial"/>
        <family val="2"/>
      </rPr>
      <t xml:space="preserve"> (mm)</t>
    </r>
  </si>
  <si>
    <r>
      <rPr>
        <sz val="11"/>
        <color theme="1"/>
        <rFont val="GreekC"/>
      </rPr>
      <t>D</t>
    </r>
    <r>
      <rPr>
        <vertAlign val="subscript"/>
        <sz val="11"/>
        <color theme="1"/>
        <rFont val="Calibri"/>
        <family val="2"/>
        <scheme val="minor"/>
      </rPr>
      <t>lo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(mm)</t>
    </r>
  </si>
  <si>
    <r>
      <t>ε</t>
    </r>
    <r>
      <rPr>
        <vertAlign val="subscript"/>
        <sz val="11"/>
        <color theme="1"/>
        <rFont val="Tahoma"/>
        <family val="2"/>
      </rPr>
      <t>rc</t>
    </r>
  </si>
  <si>
    <r>
      <t>L</t>
    </r>
    <r>
      <rPr>
        <vertAlign val="subscript"/>
        <sz val="9"/>
        <rFont val="Arial"/>
        <family val="2"/>
      </rPr>
      <t xml:space="preserve">o </t>
    </r>
    <r>
      <rPr>
        <sz val="8"/>
        <rFont val="Arial"/>
        <family val="2"/>
      </rPr>
      <t>(mm)</t>
    </r>
  </si>
  <si>
    <r>
      <rPr>
        <sz val="11"/>
        <color theme="1"/>
        <rFont val="GreekC"/>
      </rPr>
      <t>D</t>
    </r>
    <r>
      <rPr>
        <vertAlign val="subscript"/>
        <sz val="9"/>
        <color theme="1"/>
        <rFont val="Arial"/>
        <family val="2"/>
      </rPr>
      <t>rl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(mm)</t>
    </r>
  </si>
  <si>
    <r>
      <t>N</t>
    </r>
    <r>
      <rPr>
        <vertAlign val="sub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(N)</t>
    </r>
  </si>
  <si>
    <r>
      <t>D</t>
    </r>
    <r>
      <rPr>
        <vertAlign val="subscript"/>
        <sz val="10"/>
        <rFont val="Arial"/>
        <family val="2"/>
      </rPr>
      <t>circ</t>
    </r>
    <r>
      <rPr>
        <sz val="8"/>
        <rFont val="Arial"/>
        <family val="2"/>
      </rPr>
      <t xml:space="preserve"> (mm)</t>
    </r>
  </si>
  <si>
    <r>
      <t>r</t>
    </r>
    <r>
      <rPr>
        <vertAlign val="subscript"/>
        <sz val="10"/>
        <rFont val="Arial"/>
        <family val="2"/>
      </rPr>
      <t>s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(mm)</t>
    </r>
  </si>
  <si>
    <r>
      <t>D</t>
    </r>
    <r>
      <rPr>
        <vertAlign val="subscript"/>
        <sz val="10"/>
        <rFont val="Arial"/>
        <family val="2"/>
      </rPr>
      <t>ut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(mm)</t>
    </r>
  </si>
  <si>
    <r>
      <t>A</t>
    </r>
    <r>
      <rPr>
        <vertAlign val="subscript"/>
        <sz val="8"/>
        <rFont val="Arial"/>
        <family val="2"/>
      </rPr>
      <t>c.cir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(mm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)</t>
    </r>
  </si>
  <si>
    <r>
      <t>A</t>
    </r>
    <r>
      <rPr>
        <vertAlign val="subscript"/>
        <sz val="10"/>
        <rFont val="Arial"/>
        <family val="2"/>
      </rPr>
      <t>n.cir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(mm</t>
    </r>
    <r>
      <rPr>
        <vertAlign val="super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>)</t>
    </r>
  </si>
  <si>
    <r>
      <rPr>
        <sz val="11"/>
        <color theme="1"/>
        <rFont val="Tahoma"/>
        <family val="2"/>
      </rPr>
      <t>λ</t>
    </r>
    <r>
      <rPr>
        <vertAlign val="subscript"/>
        <sz val="11"/>
        <color theme="1"/>
        <rFont val="Calibri"/>
        <family val="2"/>
      </rPr>
      <t>g</t>
    </r>
  </si>
  <si>
    <t>Hormigón</t>
  </si>
  <si>
    <t>MATERIALES</t>
  </si>
  <si>
    <t>DATOS INICIALES</t>
  </si>
  <si>
    <r>
      <t>N</t>
    </r>
    <r>
      <rPr>
        <vertAlign val="subscript"/>
        <sz val="11"/>
        <color theme="1"/>
        <rFont val="Calibri"/>
        <family val="2"/>
        <scheme val="minor"/>
      </rPr>
      <t>rd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(N)</t>
    </r>
  </si>
  <si>
    <r>
      <t>N</t>
    </r>
    <r>
      <rPr>
        <vertAlign val="subscript"/>
        <sz val="9"/>
        <rFont val="Arial"/>
        <family val="2"/>
      </rPr>
      <t xml:space="preserve">fd </t>
    </r>
    <r>
      <rPr>
        <sz val="8"/>
        <rFont val="Arial"/>
        <family val="2"/>
      </rPr>
      <t>(kN)</t>
    </r>
  </si>
  <si>
    <r>
      <t>N</t>
    </r>
    <r>
      <rPr>
        <vertAlign val="subscript"/>
        <sz val="9"/>
        <rFont val="Arial"/>
        <family val="2"/>
      </rPr>
      <t>fd</t>
    </r>
    <r>
      <rPr>
        <sz val="8"/>
        <rFont val="Arial"/>
        <family val="2"/>
      </rPr>
      <t>(N)</t>
    </r>
  </si>
  <si>
    <r>
      <t>N</t>
    </r>
    <r>
      <rPr>
        <vertAlign val="subscript"/>
        <sz val="11"/>
        <color theme="1"/>
        <rFont val="Calibri"/>
        <family val="2"/>
        <scheme val="minor"/>
      </rPr>
      <t>od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(N)</t>
    </r>
  </si>
  <si>
    <r>
      <t>N</t>
    </r>
    <r>
      <rPr>
        <vertAlign val="subscript"/>
        <sz val="9"/>
        <rFont val="Arial"/>
        <family val="2"/>
      </rPr>
      <t>id</t>
    </r>
    <r>
      <rPr>
        <sz val="9"/>
        <rFont val="Arial"/>
        <family val="2"/>
      </rPr>
      <t xml:space="preserve"> </t>
    </r>
    <r>
      <rPr>
        <sz val="8"/>
        <rFont val="Arial"/>
        <family val="2"/>
      </rPr>
      <t>(kN)</t>
    </r>
  </si>
  <si>
    <r>
      <t>N</t>
    </r>
    <r>
      <rPr>
        <vertAlign val="subscript"/>
        <sz val="9"/>
        <rFont val="Arial"/>
        <family val="2"/>
      </rPr>
      <t>id</t>
    </r>
    <r>
      <rPr>
        <sz val="9"/>
        <rFont val="Arial"/>
        <family val="2"/>
      </rPr>
      <t xml:space="preserve"> </t>
    </r>
    <r>
      <rPr>
        <sz val="8"/>
        <rFont val="Arial"/>
        <family val="2"/>
      </rPr>
      <t>(N)</t>
    </r>
  </si>
  <si>
    <r>
      <rPr>
        <sz val="11"/>
        <color theme="1"/>
        <rFont val="GreekC"/>
      </rPr>
      <t>D</t>
    </r>
    <r>
      <rPr>
        <vertAlign val="subscript"/>
        <sz val="9"/>
        <color theme="1"/>
        <rFont val="Arial"/>
        <family val="2"/>
      </rPr>
      <t>fd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(mm)</t>
    </r>
  </si>
  <si>
    <t>Acero</t>
  </si>
  <si>
    <r>
      <t>F</t>
    </r>
    <r>
      <rPr>
        <b/>
        <vertAlign val="subscript"/>
        <sz val="9"/>
        <rFont val="Arial"/>
        <family val="2"/>
      </rPr>
      <t>rk</t>
    </r>
    <r>
      <rPr>
        <b/>
        <sz val="9"/>
        <rFont val="Arial"/>
        <family val="2"/>
      </rPr>
      <t xml:space="preserve"> </t>
    </r>
    <r>
      <rPr>
        <sz val="8"/>
        <rFont val="Arial"/>
        <family val="2"/>
      </rPr>
      <t>(N/mm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)</t>
    </r>
  </si>
  <si>
    <r>
      <t>Ø</t>
    </r>
    <r>
      <rPr>
        <vertAlign val="subscript"/>
        <sz val="10"/>
        <rFont val="Arial"/>
        <family val="2"/>
      </rPr>
      <t xml:space="preserve">cir </t>
    </r>
    <r>
      <rPr>
        <sz val="8"/>
        <color theme="1"/>
        <rFont val="Calibri"/>
        <family val="2"/>
        <scheme val="minor"/>
      </rPr>
      <t>(mm)</t>
    </r>
  </si>
  <si>
    <r>
      <t>b</t>
    </r>
    <r>
      <rPr>
        <vertAlign val="subscript"/>
        <sz val="10"/>
        <rFont val="Arial"/>
        <family val="2"/>
      </rPr>
      <t>r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(mm)</t>
    </r>
  </si>
  <si>
    <r>
      <t>t</t>
    </r>
    <r>
      <rPr>
        <vertAlign val="subscript"/>
        <sz val="10"/>
        <rFont val="Arial"/>
        <family val="2"/>
      </rPr>
      <t xml:space="preserve">f </t>
    </r>
    <r>
      <rPr>
        <sz val="8"/>
        <color theme="1"/>
        <rFont val="Calibri"/>
        <family val="2"/>
        <scheme val="minor"/>
      </rPr>
      <t>(mm)</t>
    </r>
  </si>
  <si>
    <r>
      <t>L</t>
    </r>
    <r>
      <rPr>
        <vertAlign val="subscript"/>
        <sz val="9"/>
        <rFont val="Arial"/>
        <family val="2"/>
      </rPr>
      <t>bmin</t>
    </r>
    <r>
      <rPr>
        <sz val="9"/>
        <rFont val="Arial"/>
        <family val="2"/>
      </rPr>
      <t xml:space="preserve"> </t>
    </r>
    <r>
      <rPr>
        <sz val="8"/>
        <rFont val="Arial"/>
        <family val="2"/>
      </rPr>
      <t>(mm)</t>
    </r>
  </si>
  <si>
    <r>
      <t>A</t>
    </r>
    <r>
      <rPr>
        <vertAlign val="subscript"/>
        <sz val="10"/>
        <rFont val="Arial"/>
        <family val="2"/>
      </rPr>
      <t>s.cir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Arial"/>
        <family val="2"/>
      </rPr>
      <t>(mm</t>
    </r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)</t>
    </r>
  </si>
  <si>
    <r>
      <t>f</t>
    </r>
    <r>
      <rPr>
        <vertAlign val="subscript"/>
        <sz val="10"/>
        <rFont val="Arial"/>
        <family val="2"/>
      </rPr>
      <t>yk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(N/mm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)</t>
    </r>
  </si>
  <si>
    <r>
      <t>f</t>
    </r>
    <r>
      <rPr>
        <vertAlign val="subscript"/>
        <sz val="10"/>
        <rFont val="Arial"/>
        <family val="2"/>
      </rPr>
      <t>yd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(N/mm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)</t>
    </r>
  </si>
  <si>
    <r>
      <t>E</t>
    </r>
    <r>
      <rPr>
        <vertAlign val="subscript"/>
        <sz val="10"/>
        <rFont val="Arial"/>
        <family val="2"/>
      </rPr>
      <t>s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(N/mm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)</t>
    </r>
  </si>
  <si>
    <r>
      <t>f</t>
    </r>
    <r>
      <rPr>
        <vertAlign val="subscript"/>
        <sz val="10"/>
        <rFont val="Arial"/>
        <family val="2"/>
      </rPr>
      <t>ck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(N/mm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)</t>
    </r>
  </si>
  <si>
    <r>
      <t>f</t>
    </r>
    <r>
      <rPr>
        <vertAlign val="subscript"/>
        <sz val="10"/>
        <rFont val="Arial"/>
        <family val="2"/>
      </rPr>
      <t>cd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(N/mm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)</t>
    </r>
  </si>
  <si>
    <r>
      <t>f</t>
    </r>
    <r>
      <rPr>
        <vertAlign val="subscript"/>
        <sz val="10"/>
        <rFont val="Arial"/>
        <family val="2"/>
      </rPr>
      <t>cm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(N/mm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)</t>
    </r>
  </si>
  <si>
    <r>
      <t>f</t>
    </r>
    <r>
      <rPr>
        <vertAlign val="subscript"/>
        <sz val="10"/>
        <rFont val="Arial"/>
        <family val="2"/>
      </rPr>
      <t>ct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(N/mm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)</t>
    </r>
  </si>
  <si>
    <r>
      <t>E</t>
    </r>
    <r>
      <rPr>
        <vertAlign val="subscript"/>
        <sz val="10"/>
        <rFont val="Arial"/>
        <family val="2"/>
      </rPr>
      <t>c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(N/mm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)</t>
    </r>
  </si>
  <si>
    <r>
      <t>E</t>
    </r>
    <r>
      <rPr>
        <vertAlign val="subscript"/>
        <sz val="10"/>
        <rFont val="Arial"/>
        <family val="2"/>
      </rPr>
      <t>r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(N/mm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)</t>
    </r>
  </si>
  <si>
    <r>
      <rPr>
        <sz val="10"/>
        <rFont val="GreekC"/>
      </rPr>
      <t>t</t>
    </r>
    <r>
      <rPr>
        <vertAlign val="subscript"/>
        <sz val="9"/>
        <rFont val="Arial"/>
        <family val="2"/>
      </rPr>
      <t>a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(N/mm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)</t>
    </r>
  </si>
  <si>
    <r>
      <t>f</t>
    </r>
    <r>
      <rPr>
        <vertAlign val="subscript"/>
        <sz val="11"/>
        <color theme="1"/>
        <rFont val="Calibri"/>
        <family val="2"/>
        <scheme val="minor"/>
      </rPr>
      <t>rcm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(N/mm</t>
    </r>
    <r>
      <rPr>
        <vertAlign val="super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>)</t>
    </r>
  </si>
  <si>
    <r>
      <t>E</t>
    </r>
    <r>
      <rPr>
        <vertAlign val="subscript"/>
        <sz val="11"/>
        <color theme="1"/>
        <rFont val="Calibri"/>
        <family val="2"/>
        <scheme val="minor"/>
      </rPr>
      <t>rc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(N/mm</t>
    </r>
    <r>
      <rPr>
        <vertAlign val="super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>)</t>
    </r>
  </si>
  <si>
    <r>
      <t>σ</t>
    </r>
    <r>
      <rPr>
        <vertAlign val="subscript"/>
        <sz val="9"/>
        <rFont val="Arial"/>
        <family val="2"/>
      </rPr>
      <t>c.circ</t>
    </r>
    <r>
      <rPr>
        <sz val="9"/>
        <rFont val="Arial"/>
        <family val="2"/>
      </rPr>
      <t xml:space="preserve"> </t>
    </r>
    <r>
      <rPr>
        <sz val="8"/>
        <rFont val="Arial"/>
        <family val="2"/>
      </rPr>
      <t>(N/mm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)</t>
    </r>
  </si>
  <si>
    <t>PILAR ZUNCHADO</t>
  </si>
  <si>
    <r>
      <rPr>
        <sz val="14"/>
        <rFont val="Calibri"/>
        <family val="2"/>
        <scheme val="minor"/>
      </rPr>
      <t>σ</t>
    </r>
    <r>
      <rPr>
        <vertAlign val="subscript"/>
        <sz val="14"/>
        <rFont val="Calibri"/>
        <family val="2"/>
        <scheme val="minor"/>
      </rPr>
      <t>fd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(N/mm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)</t>
    </r>
  </si>
  <si>
    <t>∆f</t>
  </si>
  <si>
    <r>
      <t>W</t>
    </r>
    <r>
      <rPr>
        <vertAlign val="subscript"/>
        <sz val="11"/>
        <color theme="1"/>
        <rFont val="Calibri"/>
        <family val="2"/>
        <scheme val="minor"/>
      </rPr>
      <t xml:space="preserve">f </t>
    </r>
    <r>
      <rPr>
        <sz val="9"/>
        <color theme="1"/>
        <rFont val="Calibri"/>
        <family val="2"/>
        <scheme val="minor"/>
      </rPr>
      <t>(mm</t>
    </r>
    <r>
      <rPr>
        <vertAlign val="superscript"/>
        <sz val="9"/>
        <color theme="1"/>
        <rFont val="Calibri"/>
        <family val="2"/>
        <scheme val="minor"/>
      </rPr>
      <t>3</t>
    </r>
    <r>
      <rPr>
        <sz val="9"/>
        <color theme="1"/>
        <rFont val="Calibri"/>
        <family val="2"/>
        <scheme val="minor"/>
      </rPr>
      <t>)</t>
    </r>
  </si>
  <si>
    <r>
      <t>W</t>
    </r>
    <r>
      <rPr>
        <vertAlign val="sub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>(mm</t>
    </r>
    <r>
      <rPr>
        <vertAlign val="superscript"/>
        <sz val="9"/>
        <color theme="1"/>
        <rFont val="Calibri"/>
        <family val="2"/>
        <scheme val="minor"/>
      </rPr>
      <t>3</t>
    </r>
    <r>
      <rPr>
        <sz val="9"/>
        <color theme="1"/>
        <rFont val="Calibri"/>
        <family val="2"/>
        <scheme val="minor"/>
      </rPr>
      <t>)</t>
    </r>
  </si>
  <si>
    <r>
      <t>K</t>
    </r>
    <r>
      <rPr>
        <vertAlign val="subscript"/>
        <sz val="11"/>
        <color theme="1"/>
        <rFont val="Calibri"/>
        <family val="2"/>
        <scheme val="minor"/>
      </rPr>
      <t>f</t>
    </r>
  </si>
  <si>
    <r>
      <t>F</t>
    </r>
    <r>
      <rPr>
        <vertAlign val="subscript"/>
        <sz val="11"/>
        <color theme="1"/>
        <rFont val="Calibri"/>
        <family val="2"/>
        <scheme val="minor"/>
      </rPr>
      <t>fk</t>
    </r>
    <r>
      <rPr>
        <sz val="11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>(N/mm</t>
    </r>
    <r>
      <rPr>
        <vertAlign val="super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>)</t>
    </r>
  </si>
  <si>
    <r>
      <rPr>
        <sz val="10"/>
        <color theme="1"/>
        <rFont val="Arial"/>
        <family val="2"/>
      </rPr>
      <t>σ</t>
    </r>
    <r>
      <rPr>
        <vertAlign val="subscript"/>
        <sz val="11"/>
        <color theme="1"/>
        <rFont val="Calibri"/>
        <family val="2"/>
        <scheme val="minor"/>
      </rPr>
      <t>fuh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Arial"/>
        <family val="2"/>
      </rPr>
      <t>(N/mm</t>
    </r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)</t>
    </r>
  </si>
  <si>
    <r>
      <t>s</t>
    </r>
    <r>
      <rPr>
        <vertAlign val="subscript"/>
        <sz val="9"/>
        <rFont val="Arial"/>
        <family val="2"/>
      </rPr>
      <t>ao</t>
    </r>
    <r>
      <rPr>
        <sz val="9"/>
        <rFont val="Arial"/>
        <family val="2"/>
      </rPr>
      <t xml:space="preserve"> </t>
    </r>
    <r>
      <rPr>
        <sz val="8"/>
        <rFont val="Arial"/>
        <family val="2"/>
      </rPr>
      <t>%</t>
    </r>
  </si>
  <si>
    <r>
      <rPr>
        <sz val="10"/>
        <color theme="1"/>
        <rFont val="Arial"/>
        <family val="2"/>
      </rPr>
      <t>σ</t>
    </r>
    <r>
      <rPr>
        <vertAlign val="subscript"/>
        <sz val="11"/>
        <color theme="1"/>
        <rFont val="Calibri"/>
        <family val="2"/>
        <scheme val="minor"/>
      </rPr>
      <t>fu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Arial"/>
        <family val="2"/>
      </rPr>
      <t>(N/mm</t>
    </r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)</t>
    </r>
  </si>
  <si>
    <t>REFUERZO A CONFINAMIETO - PILARES CIRC.</t>
  </si>
  <si>
    <t>VERSION</t>
  </si>
  <si>
    <t>Feb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</si>
</sst>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vertAlign val="subscript"/>
      <sz val="10"/>
      <name val="Arial"/>
      <family val="2"/>
    </font>
    <font>
      <sz val="9"/>
      <name val="Arial"/>
      <family val="2"/>
    </font>
    <font>
      <sz val="8"/>
      <color indexed="81"/>
      <name val="Tahoma"/>
      <family val="2"/>
    </font>
    <font>
      <sz val="11"/>
      <name val="Arial"/>
      <family val="2"/>
    </font>
    <font>
      <vertAlign val="subscript"/>
      <sz val="8"/>
      <name val="Arial"/>
      <family val="2"/>
    </font>
    <font>
      <sz val="9"/>
      <color indexed="81"/>
      <name val="Tahoma"/>
      <family val="2"/>
    </font>
    <font>
      <vertAlign val="superscript"/>
      <sz val="8"/>
      <color indexed="81"/>
      <name val="Tahoma"/>
      <family val="2"/>
    </font>
    <font>
      <sz val="10"/>
      <name val="GreekC"/>
    </font>
    <font>
      <vertAlign val="subscript"/>
      <sz val="9"/>
      <name val="Arial"/>
      <family val="2"/>
    </font>
    <font>
      <b/>
      <sz val="9"/>
      <name val="Arial"/>
      <family val="2"/>
    </font>
    <font>
      <b/>
      <vertAlign val="subscript"/>
      <sz val="9"/>
      <name val="Arial"/>
      <family val="2"/>
    </font>
    <font>
      <b/>
      <sz val="9"/>
      <color indexed="81"/>
      <name val="Tahoma"/>
      <family val="2"/>
    </font>
    <font>
      <vertAlign val="subscript"/>
      <sz val="11"/>
      <color theme="1"/>
      <name val="Calibri"/>
      <family val="2"/>
      <scheme val="minor"/>
    </font>
    <font>
      <sz val="11"/>
      <color theme="1"/>
      <name val="Tahoma"/>
      <family val="2"/>
    </font>
    <font>
      <sz val="11"/>
      <color theme="1"/>
      <name val="Calibri"/>
      <family val="2"/>
    </font>
    <font>
      <vertAlign val="subscript"/>
      <sz val="11"/>
      <color theme="1"/>
      <name val="Tahoma"/>
      <family val="2"/>
    </font>
    <font>
      <vertAlign val="subscript"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GreekC"/>
    </font>
    <font>
      <sz val="8"/>
      <name val="Arial"/>
      <family val="2"/>
    </font>
    <font>
      <vertAlign val="subscript"/>
      <sz val="9"/>
      <color theme="1"/>
      <name val="Arial"/>
      <family val="2"/>
    </font>
    <font>
      <vertAlign val="superscript"/>
      <sz val="8"/>
      <name val="Arial"/>
      <family val="2"/>
    </font>
    <font>
      <vertAlign val="superscript"/>
      <sz val="8"/>
      <color theme="1"/>
      <name val="Calibri"/>
      <family val="2"/>
      <scheme val="minor"/>
    </font>
    <font>
      <vertAlign val="subscript"/>
      <sz val="11"/>
      <color theme="1"/>
      <name val="Calibri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vertAlign val="subscript"/>
      <sz val="14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b/>
      <sz val="9"/>
      <color rgb="FF00B050"/>
      <name val="Arial"/>
      <family val="2"/>
    </font>
    <font>
      <b/>
      <sz val="9"/>
      <color theme="5"/>
      <name val="Arial"/>
      <family val="2"/>
    </font>
    <font>
      <vertAlign val="subscript"/>
      <sz val="9"/>
      <color indexed="81"/>
      <name val="Tahoma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vertAlign val="superscript"/>
      <sz val="9"/>
      <color indexed="81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/>
      </patternFill>
    </fill>
    <fill>
      <patternFill patternType="solid">
        <fgColor rgb="FFF2F2F2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7" fillId="10" borderId="0" applyNumberFormat="0" applyBorder="0" applyAlignment="0" applyProtection="0"/>
    <xf numFmtId="0" fontId="32" fillId="11" borderId="3" applyNumberFormat="0" applyAlignment="0" applyProtection="0"/>
  </cellStyleXfs>
  <cellXfs count="7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/>
    <xf numFmtId="0" fontId="2" fillId="0" borderId="4" xfId="0" applyFont="1" applyBorder="1" applyAlignment="1">
      <alignment horizontal="center"/>
    </xf>
    <xf numFmtId="1" fontId="4" fillId="4" borderId="5" xfId="0" applyNumberFormat="1" applyFont="1" applyFill="1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center"/>
    </xf>
    <xf numFmtId="2" fontId="4" fillId="4" borderId="7" xfId="0" applyNumberFormat="1" applyFont="1" applyFill="1" applyBorder="1" applyAlignment="1" applyProtection="1">
      <alignment horizontal="center"/>
      <protection locked="0"/>
    </xf>
    <xf numFmtId="0" fontId="4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4" fillId="4" borderId="7" xfId="0" applyFont="1" applyFill="1" applyBorder="1" applyAlignment="1" applyProtection="1">
      <alignment horizontal="center"/>
      <protection locked="0"/>
    </xf>
    <xf numFmtId="11" fontId="4" fillId="0" borderId="7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3" fontId="4" fillId="4" borderId="7" xfId="0" applyNumberFormat="1" applyFont="1" applyFill="1" applyBorder="1" applyAlignment="1" applyProtection="1">
      <alignment horizontal="center"/>
      <protection locked="0"/>
    </xf>
    <xf numFmtId="4" fontId="4" fillId="0" borderId="7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11" fontId="4" fillId="4" borderId="7" xfId="0" applyNumberFormat="1" applyFont="1" applyFill="1" applyBorder="1" applyAlignment="1" applyProtection="1">
      <alignment horizontal="center"/>
      <protection locked="0"/>
    </xf>
    <xf numFmtId="11" fontId="40" fillId="0" borderId="7" xfId="0" applyNumberFormat="1" applyFont="1" applyBorder="1" applyAlignment="1">
      <alignment horizontal="center" vertical="center"/>
    </xf>
    <xf numFmtId="3" fontId="40" fillId="0" borderId="7" xfId="0" applyNumberFormat="1" applyFont="1" applyBorder="1" applyAlignment="1">
      <alignment horizontal="center" vertical="center"/>
    </xf>
    <xf numFmtId="11" fontId="40" fillId="0" borderId="12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" fontId="4" fillId="0" borderId="9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3" fontId="0" fillId="0" borderId="7" xfId="0" applyNumberFormat="1" applyBorder="1" applyAlignment="1">
      <alignment horizontal="center" vertical="center"/>
    </xf>
    <xf numFmtId="11" fontId="0" fillId="0" borderId="7" xfId="0" applyNumberForma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" fontId="38" fillId="0" borderId="7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2" fontId="38" fillId="0" borderId="7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9" fontId="4" fillId="0" borderId="9" xfId="0" applyNumberFormat="1" applyFont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4" fontId="37" fillId="0" borderId="7" xfId="0" applyNumberFormat="1" applyFont="1" applyBorder="1" applyAlignment="1">
      <alignment horizontal="center" vertical="center"/>
    </xf>
    <xf numFmtId="2" fontId="37" fillId="0" borderId="7" xfId="0" applyNumberFormat="1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11" fontId="28" fillId="0" borderId="7" xfId="0" applyNumberFormat="1" applyFont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1" fontId="0" fillId="0" borderId="7" xfId="0" applyNumberFormat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1" fontId="0" fillId="0" borderId="9" xfId="0" applyNumberForma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11" fontId="4" fillId="0" borderId="19" xfId="0" applyNumberFormat="1" applyFont="1" applyBorder="1" applyAlignment="1">
      <alignment horizontal="center"/>
    </xf>
    <xf numFmtId="11" fontId="4" fillId="4" borderId="19" xfId="0" applyNumberFormat="1" applyFont="1" applyFill="1" applyBorder="1" applyAlignment="1" applyProtection="1">
      <alignment horizontal="center"/>
      <protection locked="0"/>
    </xf>
    <xf numFmtId="0" fontId="27" fillId="10" borderId="2" xfId="1" applyBorder="1" applyAlignment="1">
      <alignment horizontal="center"/>
    </xf>
    <xf numFmtId="0" fontId="1" fillId="8" borderId="17" xfId="0" applyFont="1" applyFill="1" applyBorder="1" applyAlignment="1">
      <alignment horizontal="center"/>
    </xf>
    <xf numFmtId="0" fontId="1" fillId="8" borderId="18" xfId="0" applyFont="1" applyFill="1" applyBorder="1" applyAlignment="1">
      <alignment horizontal="center"/>
    </xf>
    <xf numFmtId="0" fontId="12" fillId="3" borderId="15" xfId="0" applyFont="1" applyFill="1" applyBorder="1" applyAlignment="1">
      <alignment horizontal="center"/>
    </xf>
    <xf numFmtId="0" fontId="12" fillId="3" borderId="16" xfId="0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7" borderId="13" xfId="0" applyFont="1" applyFill="1" applyBorder="1" applyAlignment="1">
      <alignment horizontal="center" vertical="center"/>
    </xf>
    <xf numFmtId="0" fontId="1" fillId="7" borderId="14" xfId="0" applyFont="1" applyFill="1" applyBorder="1" applyAlignment="1">
      <alignment horizontal="center" vertical="center"/>
    </xf>
    <xf numFmtId="0" fontId="12" fillId="9" borderId="20" xfId="0" applyFont="1" applyFill="1" applyBorder="1" applyAlignment="1">
      <alignment horizontal="center"/>
    </xf>
    <xf numFmtId="0" fontId="12" fillId="9" borderId="16" xfId="0" applyFont="1" applyFill="1" applyBorder="1" applyAlignment="1">
      <alignment horizontal="center"/>
    </xf>
    <xf numFmtId="0" fontId="12" fillId="6" borderId="15" xfId="0" applyFont="1" applyFill="1" applyBorder="1" applyAlignment="1">
      <alignment horizontal="center" vertical="center"/>
    </xf>
    <xf numFmtId="0" fontId="12" fillId="6" borderId="16" xfId="0" applyFont="1" applyFill="1" applyBorder="1" applyAlignment="1">
      <alignment horizontal="center" vertical="center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32" fillId="11" borderId="4" xfId="2" applyBorder="1" applyAlignment="1">
      <alignment horizontal="center" vertical="center"/>
    </xf>
    <xf numFmtId="0" fontId="32" fillId="11" borderId="5" xfId="2" applyBorder="1" applyAlignment="1">
      <alignment horizontal="center" vertical="center"/>
    </xf>
    <xf numFmtId="0" fontId="1" fillId="2" borderId="2" xfId="0" applyFont="1" applyFill="1" applyBorder="1" applyAlignment="1"/>
    <xf numFmtId="49" fontId="0" fillId="0" borderId="2" xfId="0" applyNumberFormat="1" applyBorder="1" applyAlignment="1">
      <alignment horizontal="center"/>
    </xf>
  </cellXfs>
  <cellStyles count="3">
    <cellStyle name="Cálculo" xfId="2" builtinId="22"/>
    <cellStyle name="Énfasis3" xfId="1" builtinId="37"/>
    <cellStyle name="Normal" xfId="0" builtinId="0"/>
  </cellStyles>
  <dxfs count="3">
    <dxf>
      <font>
        <b/>
        <i val="0"/>
        <strike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82899-5864-4CB7-8BB9-F5A291B6BFCB}">
  <dimension ref="A1:H57"/>
  <sheetViews>
    <sheetView tabSelected="1" zoomScaleNormal="100" zoomScalePageLayoutView="115" workbookViewId="0">
      <selection activeCell="E28" sqref="E28"/>
    </sheetView>
  </sheetViews>
  <sheetFormatPr baseColWidth="10" defaultRowHeight="15" x14ac:dyDescent="0.25"/>
  <cols>
    <col min="8" max="8" width="6.85546875" customWidth="1"/>
    <col min="9" max="9" width="6.42578125" customWidth="1"/>
    <col min="10" max="10" width="5.28515625" customWidth="1"/>
    <col min="11" max="11" width="8" customWidth="1"/>
    <col min="12" max="12" width="7.5703125" customWidth="1"/>
    <col min="13" max="13" width="8" customWidth="1"/>
    <col min="14" max="14" width="13.5703125" customWidth="1"/>
    <col min="15" max="16" width="6.28515625" customWidth="1"/>
    <col min="17" max="17" width="3.7109375" customWidth="1"/>
    <col min="18" max="18" width="6.28515625" customWidth="1"/>
    <col min="19" max="19" width="7.140625" customWidth="1"/>
    <col min="20" max="20" width="5.7109375" customWidth="1"/>
    <col min="21" max="21" width="7.140625" customWidth="1"/>
    <col min="22" max="22" width="5.7109375" customWidth="1"/>
    <col min="23" max="23" width="8" customWidth="1"/>
    <col min="24" max="24" width="5.7109375" customWidth="1"/>
    <col min="25" max="25" width="7.7109375" customWidth="1"/>
    <col min="26" max="26" width="5.5703125" customWidth="1"/>
    <col min="27" max="27" width="7.7109375" customWidth="1"/>
    <col min="28" max="28" width="4.7109375" customWidth="1"/>
    <col min="29" max="29" width="2.42578125" customWidth="1"/>
    <col min="30" max="30" width="7.28515625" customWidth="1"/>
    <col min="31" max="31" width="6.140625" customWidth="1"/>
  </cols>
  <sheetData>
    <row r="1" spans="1:6" x14ac:dyDescent="0.25">
      <c r="A1" s="51" t="s">
        <v>0</v>
      </c>
      <c r="B1" s="51"/>
      <c r="C1" s="51"/>
      <c r="D1" s="51"/>
      <c r="E1" s="51"/>
      <c r="F1" s="51"/>
    </row>
    <row r="2" spans="1:6" x14ac:dyDescent="0.25">
      <c r="A2" s="68" t="s">
        <v>69</v>
      </c>
      <c r="B2" s="68"/>
      <c r="C2" s="68"/>
      <c r="D2" s="68"/>
      <c r="E2" s="69" t="s">
        <v>70</v>
      </c>
      <c r="F2" s="69" t="s">
        <v>71</v>
      </c>
    </row>
    <row r="3" spans="1:6" ht="14.45" customHeight="1" thickBot="1" x14ac:dyDescent="0.3"/>
    <row r="4" spans="1:6" ht="15.75" thickTop="1" x14ac:dyDescent="0.25">
      <c r="A4" s="54" t="s">
        <v>30</v>
      </c>
      <c r="B4" s="55"/>
      <c r="C4" s="60" t="s">
        <v>31</v>
      </c>
      <c r="D4" s="61"/>
      <c r="E4" s="62" t="s">
        <v>13</v>
      </c>
      <c r="F4" s="63"/>
    </row>
    <row r="5" spans="1:6" ht="13.9" customHeight="1" x14ac:dyDescent="0.3">
      <c r="A5" s="56" t="s">
        <v>39</v>
      </c>
      <c r="B5" s="57"/>
      <c r="C5" s="8" t="s">
        <v>23</v>
      </c>
      <c r="D5" s="14">
        <v>500</v>
      </c>
      <c r="E5" s="38" t="s">
        <v>56</v>
      </c>
      <c r="F5" s="18">
        <f>Frk+8</f>
        <v>40.260685472215847</v>
      </c>
    </row>
    <row r="6" spans="1:6" ht="18" x14ac:dyDescent="0.3">
      <c r="A6" s="13" t="s">
        <v>41</v>
      </c>
      <c r="B6" s="14">
        <v>20</v>
      </c>
      <c r="C6" s="9" t="s">
        <v>24</v>
      </c>
      <c r="D6" s="14">
        <v>40</v>
      </c>
      <c r="E6" s="38" t="s">
        <v>57</v>
      </c>
      <c r="F6" s="15">
        <f>8500*frcm^0.333</f>
        <v>29096.741357977466</v>
      </c>
    </row>
    <row r="7" spans="1:6" ht="17.25" x14ac:dyDescent="0.3">
      <c r="A7" s="13" t="s">
        <v>1</v>
      </c>
      <c r="B7" s="14">
        <v>18</v>
      </c>
      <c r="C7" s="9" t="s">
        <v>25</v>
      </c>
      <c r="D7" s="26">
        <f>Dcirc-rs</f>
        <v>460</v>
      </c>
      <c r="E7" s="42" t="s">
        <v>14</v>
      </c>
      <c r="F7" s="15">
        <f>fck/Ec</f>
        <v>9.180280285883682E-4</v>
      </c>
    </row>
    <row r="8" spans="1:6" ht="17.25" x14ac:dyDescent="0.3">
      <c r="A8" s="13" t="s">
        <v>45</v>
      </c>
      <c r="B8" s="15">
        <f>(PI()*nØcir*Øcir^2)/4</f>
        <v>5654.8667764616275</v>
      </c>
      <c r="C8" s="10" t="s">
        <v>26</v>
      </c>
      <c r="D8" s="15">
        <f>(PI()*Dcirc^2)/4</f>
        <v>196349.54084936206</v>
      </c>
      <c r="E8" s="42" t="s">
        <v>19</v>
      </c>
      <c r="F8" s="29">
        <f>Frk/Erc</f>
        <v>1.1087387785220465E-3</v>
      </c>
    </row>
    <row r="9" spans="1:6" ht="18" x14ac:dyDescent="0.3">
      <c r="A9" s="16" t="s">
        <v>46</v>
      </c>
      <c r="B9" s="17">
        <v>500</v>
      </c>
      <c r="C9" s="9" t="s">
        <v>27</v>
      </c>
      <c r="D9" s="15">
        <f>Ac.cir-As.cir</f>
        <v>190694.67407290044</v>
      </c>
      <c r="E9" s="38" t="s">
        <v>22</v>
      </c>
      <c r="F9" s="29">
        <f>(An.cir*fck+As.cir*fyd)</f>
        <v>7226004.5807188712</v>
      </c>
    </row>
    <row r="10" spans="1:6" ht="18" x14ac:dyDescent="0.3">
      <c r="A10" s="16" t="s">
        <v>47</v>
      </c>
      <c r="B10" s="18">
        <f>fyk/1.15</f>
        <v>434.78260869565219</v>
      </c>
      <c r="C10" s="11" t="s">
        <v>17</v>
      </c>
      <c r="D10" s="17">
        <v>3000</v>
      </c>
      <c r="E10" s="38" t="s">
        <v>35</v>
      </c>
      <c r="F10" s="43">
        <f>No/1.5*0.85</f>
        <v>4094735.9290740271</v>
      </c>
    </row>
    <row r="11" spans="1:6" ht="18.75" thickBot="1" x14ac:dyDescent="0.35">
      <c r="A11" s="48" t="s">
        <v>48</v>
      </c>
      <c r="B11" s="50">
        <v>200000</v>
      </c>
      <c r="C11" s="12" t="s">
        <v>16</v>
      </c>
      <c r="D11" s="6">
        <v>0.5</v>
      </c>
      <c r="E11" s="38" t="s">
        <v>15</v>
      </c>
      <c r="F11" s="29">
        <f>(An.cir*Frk+As.cir*fyd)</f>
        <v>8610578.6303889155</v>
      </c>
    </row>
    <row r="12" spans="1:6" ht="18.75" thickTop="1" x14ac:dyDescent="0.25">
      <c r="A12" s="58" t="s">
        <v>29</v>
      </c>
      <c r="B12" s="59"/>
      <c r="C12" s="27" t="s">
        <v>20</v>
      </c>
      <c r="D12" s="28">
        <f>L*K</f>
        <v>1500</v>
      </c>
      <c r="E12" s="38" t="s">
        <v>32</v>
      </c>
      <c r="F12" s="43">
        <f>Nr/1.5*0.85</f>
        <v>4879327.8905537184</v>
      </c>
    </row>
    <row r="13" spans="1:6" ht="18" x14ac:dyDescent="0.3">
      <c r="A13" s="16" t="s">
        <v>49</v>
      </c>
      <c r="B13" s="17">
        <v>25</v>
      </c>
      <c r="C13" s="27" t="s">
        <v>36</v>
      </c>
      <c r="D13" s="17">
        <v>3404</v>
      </c>
      <c r="E13" s="44" t="s">
        <v>18</v>
      </c>
      <c r="F13" s="45">
        <f>L*εoc</f>
        <v>2.7540840857651046</v>
      </c>
    </row>
    <row r="14" spans="1:6" ht="18" x14ac:dyDescent="0.3">
      <c r="A14" s="16" t="s">
        <v>50</v>
      </c>
      <c r="B14" s="18">
        <f>fck/1.5</f>
        <v>16.666666666666668</v>
      </c>
      <c r="C14" s="27" t="s">
        <v>37</v>
      </c>
      <c r="D14" s="29">
        <f>D13*10^3</f>
        <v>3404000</v>
      </c>
      <c r="E14" s="44" t="s">
        <v>21</v>
      </c>
      <c r="F14" s="45">
        <f>L*εrc</f>
        <v>3.3262163355661394</v>
      </c>
    </row>
    <row r="15" spans="1:6" ht="18.75" thickBot="1" x14ac:dyDescent="0.35">
      <c r="A15" s="16" t="s">
        <v>51</v>
      </c>
      <c r="B15" s="18">
        <f>fck+8</f>
        <v>33</v>
      </c>
      <c r="C15" s="27" t="s">
        <v>33</v>
      </c>
      <c r="D15" s="17">
        <v>4800</v>
      </c>
      <c r="E15" s="46" t="s">
        <v>38</v>
      </c>
      <c r="F15" s="47">
        <f>Drl/Nr*Nfd</f>
        <v>1.8542120217530997</v>
      </c>
    </row>
    <row r="16" spans="1:6" ht="16.5" thickTop="1" x14ac:dyDescent="0.3">
      <c r="A16" s="16" t="s">
        <v>52</v>
      </c>
      <c r="B16" s="18">
        <f>0.3*((fck)^(2/3))</f>
        <v>2.5649639200150443</v>
      </c>
      <c r="C16" s="27" t="s">
        <v>34</v>
      </c>
      <c r="D16" s="29">
        <f>D15*10^3</f>
        <v>4800000</v>
      </c>
    </row>
    <row r="17" spans="1:8" ht="18.75" thickBot="1" x14ac:dyDescent="0.35">
      <c r="A17" s="48" t="s">
        <v>53</v>
      </c>
      <c r="B17" s="49">
        <f>8500*fcm^0.333</f>
        <v>27232.284006014455</v>
      </c>
      <c r="C17" s="30" t="s">
        <v>28</v>
      </c>
      <c r="D17" s="31">
        <f>Lo/Dcirc</f>
        <v>3</v>
      </c>
    </row>
    <row r="18" spans="1:8" ht="15.75" thickTop="1" x14ac:dyDescent="0.25">
      <c r="A18" s="52" t="s">
        <v>2</v>
      </c>
      <c r="B18" s="53"/>
      <c r="C18" s="64" t="s">
        <v>6</v>
      </c>
      <c r="D18" s="65"/>
      <c r="E18" s="66" t="s">
        <v>59</v>
      </c>
      <c r="F18" s="67"/>
    </row>
    <row r="19" spans="1:8" ht="18" x14ac:dyDescent="0.3">
      <c r="A19" s="16" t="s">
        <v>54</v>
      </c>
      <c r="B19" s="20">
        <v>230000</v>
      </c>
      <c r="C19" s="5" t="s">
        <v>7</v>
      </c>
      <c r="D19" s="32">
        <v>1</v>
      </c>
      <c r="E19" s="38" t="s">
        <v>62</v>
      </c>
      <c r="F19" s="21">
        <f>tf*nº*PI()*Dcirc*10^3</f>
        <v>260752.19024795279</v>
      </c>
    </row>
    <row r="20" spans="1:8" ht="18" x14ac:dyDescent="0.3">
      <c r="A20" s="13" t="s">
        <v>42</v>
      </c>
      <c r="B20" s="14">
        <v>200</v>
      </c>
      <c r="C20" s="5" t="s">
        <v>8</v>
      </c>
      <c r="D20" s="15">
        <f>As.cir/An.cir</f>
        <v>2.9654036243822075E-2</v>
      </c>
      <c r="E20" s="38" t="s">
        <v>63</v>
      </c>
      <c r="F20" s="21">
        <f>An.cir*10^3</f>
        <v>190694674.07290044</v>
      </c>
    </row>
    <row r="21" spans="1:8" ht="17.45" customHeight="1" x14ac:dyDescent="0.3">
      <c r="A21" s="13" t="s">
        <v>43</v>
      </c>
      <c r="B21" s="14">
        <v>0.16600000000000001</v>
      </c>
      <c r="C21" s="5" t="s">
        <v>9</v>
      </c>
      <c r="D21" s="15">
        <f>(PI()*Dcirc*nº*tf)/An.cir</f>
        <v>1.3673805601317958E-3</v>
      </c>
      <c r="E21" s="39" t="s">
        <v>60</v>
      </c>
      <c r="F21" s="22">
        <f>σfuh</f>
        <v>1700</v>
      </c>
    </row>
    <row r="22" spans="1:8" ht="18" customHeight="1" x14ac:dyDescent="0.25">
      <c r="A22" s="13" t="s">
        <v>3</v>
      </c>
      <c r="B22" s="14">
        <v>1</v>
      </c>
      <c r="C22" s="5" t="s">
        <v>10</v>
      </c>
      <c r="D22" s="18">
        <f>0.5*Kf.circ*ρL.circ*Er</f>
        <v>157.24876441515653</v>
      </c>
      <c r="E22" s="38" t="s">
        <v>64</v>
      </c>
      <c r="F22" s="40" cm="1">
        <f t="array" ref="F22">1+1.75*Wf*σfd/(Wc*fcd)</f>
        <v>1.2440774299835256</v>
      </c>
    </row>
    <row r="23" spans="1:8" ht="18" x14ac:dyDescent="0.35">
      <c r="A23" s="13" t="s">
        <v>68</v>
      </c>
      <c r="B23" s="17">
        <v>2550</v>
      </c>
      <c r="C23" s="5" t="s">
        <v>58</v>
      </c>
      <c r="D23" s="18">
        <f>Kc.circ*εfuh</f>
        <v>1.1622734761120266</v>
      </c>
      <c r="E23" s="38" t="s">
        <v>65</v>
      </c>
      <c r="F23" s="41">
        <f>Kf*fck</f>
        <v>31.10193574958814</v>
      </c>
    </row>
    <row r="24" spans="1:8" ht="16.5" thickBot="1" x14ac:dyDescent="0.35">
      <c r="A24" s="16" t="s">
        <v>4</v>
      </c>
      <c r="B24" s="21">
        <f>σfu/Er</f>
        <v>1.108695652173913E-2</v>
      </c>
      <c r="C24" s="7" t="s">
        <v>11</v>
      </c>
      <c r="D24" s="33">
        <f>(2.254*(1+7.94*σc.circ/fck)^0.5-(2*σc.circ/fck)-1.254)</f>
        <v>1.2904274188886338</v>
      </c>
      <c r="E24" s="36" t="s">
        <v>61</v>
      </c>
      <c r="F24" s="37">
        <f>Ffk/fck-1</f>
        <v>0.24407742998352555</v>
      </c>
    </row>
    <row r="25" spans="1:8" ht="18.75" thickTop="1" x14ac:dyDescent="0.35">
      <c r="A25" s="13" t="s">
        <v>66</v>
      </c>
      <c r="B25" s="22">
        <f>σfu/1.5</f>
        <v>1700</v>
      </c>
      <c r="C25" s="34" t="s">
        <v>40</v>
      </c>
      <c r="D25" s="35">
        <f>fck*Kfin.circ</f>
        <v>32.260685472215847</v>
      </c>
      <c r="E25" s="1"/>
      <c r="H25" s="2"/>
    </row>
    <row r="26" spans="1:8" ht="16.5" thickBot="1" x14ac:dyDescent="0.35">
      <c r="A26" s="19" t="s">
        <v>5</v>
      </c>
      <c r="B26" s="23">
        <f>σfuh/Er</f>
        <v>7.391304347826087E-3</v>
      </c>
      <c r="C26" s="36" t="s">
        <v>12</v>
      </c>
      <c r="D26" s="37">
        <f>Frk/fck-1</f>
        <v>0.29042741888863399</v>
      </c>
      <c r="E26" s="1"/>
      <c r="H26" s="2"/>
    </row>
    <row r="27" spans="1:8" ht="17.25" thickTop="1" x14ac:dyDescent="0.35">
      <c r="A27" s="3" t="s">
        <v>55</v>
      </c>
      <c r="B27" s="4">
        <v>30</v>
      </c>
      <c r="E27" s="1"/>
      <c r="H27" s="2"/>
    </row>
    <row r="28" spans="1:8" x14ac:dyDescent="0.25">
      <c r="A28" s="5" t="s">
        <v>67</v>
      </c>
      <c r="B28" s="6">
        <v>0.5</v>
      </c>
      <c r="G28" s="2"/>
      <c r="H28" s="2"/>
    </row>
    <row r="29" spans="1:8" ht="15.6" customHeight="1" thickBot="1" x14ac:dyDescent="0.3">
      <c r="A29" s="24" t="s">
        <v>44</v>
      </c>
      <c r="B29" s="25">
        <f>IF(PI()/2*(Er*tf*sao/ta)^0.5&gt;200,PI()/2*(Er*tf*sao/ta)^0.5,200)</f>
        <v>200</v>
      </c>
      <c r="H29" s="2"/>
    </row>
    <row r="30" spans="1:8" ht="15.75" thickTop="1" x14ac:dyDescent="0.25">
      <c r="D30" s="2"/>
    </row>
    <row r="31" spans="1:8" ht="7.9" customHeight="1" x14ac:dyDescent="0.25">
      <c r="G31" s="2"/>
    </row>
    <row r="32" spans="1:8" ht="13.9" customHeight="1" x14ac:dyDescent="0.25"/>
    <row r="33" ht="12.6" customHeight="1" x14ac:dyDescent="0.25"/>
    <row r="34" ht="16.149999999999999" customHeight="1" x14ac:dyDescent="0.25"/>
    <row r="35" ht="15.6" customHeight="1" x14ac:dyDescent="0.25"/>
    <row r="36" ht="12.6" customHeight="1" x14ac:dyDescent="0.25"/>
    <row r="37" ht="13.15" customHeight="1" x14ac:dyDescent="0.25"/>
    <row r="38" ht="16.899999999999999" customHeight="1" x14ac:dyDescent="0.25"/>
    <row r="39" ht="17.45" customHeight="1" x14ac:dyDescent="0.25"/>
    <row r="40" ht="12.6" customHeight="1" x14ac:dyDescent="0.25"/>
    <row r="41" ht="13.15" customHeight="1" x14ac:dyDescent="0.25"/>
    <row r="47" ht="14.45" customHeight="1" x14ac:dyDescent="0.25"/>
    <row r="54" ht="18" customHeight="1" x14ac:dyDescent="0.25"/>
    <row r="57" ht="15" customHeight="1" x14ac:dyDescent="0.25"/>
  </sheetData>
  <sheetProtection algorithmName="SHA-512" hashValue="KtUAVE59UWI9xEo2O8ljsX0sfpjL8lZdpBIJ0wS/AALDAKnONKERVk53FXJrViVwROxBWt3ibJmB6jK3ITk1Qw==" saltValue="Qr/xdLx6f/o7e9rC8Ins+w==" spinCount="100000" sheet="1" objects="1" scenarios="1"/>
  <mergeCells count="9">
    <mergeCell ref="A1:F1"/>
    <mergeCell ref="A18:B18"/>
    <mergeCell ref="A4:B4"/>
    <mergeCell ref="A5:B5"/>
    <mergeCell ref="A12:B12"/>
    <mergeCell ref="C4:D4"/>
    <mergeCell ref="E4:F4"/>
    <mergeCell ref="C18:D18"/>
    <mergeCell ref="E18:F18"/>
  </mergeCells>
  <conditionalFormatting sqref="D16">
    <cfRule type="cellIs" dxfId="2" priority="3" operator="greaterThan">
      <formula>$F$12</formula>
    </cfRule>
  </conditionalFormatting>
  <conditionalFormatting sqref="D14">
    <cfRule type="cellIs" dxfId="1" priority="2" operator="greaterThan">
      <formula>$F$10</formula>
    </cfRule>
  </conditionalFormatting>
  <conditionalFormatting sqref="B23">
    <cfRule type="cellIs" dxfId="0" priority="1" operator="greaterThan">
      <formula>2600</formula>
    </cfRule>
  </conditionalFormatting>
  <pageMargins left="0.25" right="0.25" top="0.75" bottom="0.75" header="0.3" footer="0.3"/>
  <pageSetup paperSize="9" orientation="landscape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58</vt:i4>
      </vt:variant>
    </vt:vector>
  </HeadingPairs>
  <TitlesOfParts>
    <vt:vector size="59" baseType="lpstr">
      <vt:lpstr>Hoja1</vt:lpstr>
      <vt:lpstr>_∆</vt:lpstr>
      <vt:lpstr>_∆f</vt:lpstr>
      <vt:lpstr>Ac.cir</vt:lpstr>
      <vt:lpstr>An.cir</vt:lpstr>
      <vt:lpstr>As.cir</vt:lpstr>
      <vt:lpstr>br</vt:lpstr>
      <vt:lpstr>Dcirc</vt:lpstr>
      <vt:lpstr>DELU</vt:lpstr>
      <vt:lpstr>Dfd</vt:lpstr>
      <vt:lpstr>Dlo</vt:lpstr>
      <vt:lpstr>Drl</vt:lpstr>
      <vt:lpstr>Dut</vt:lpstr>
      <vt:lpstr>Ec</vt:lpstr>
      <vt:lpstr>Er</vt:lpstr>
      <vt:lpstr>Erc</vt:lpstr>
      <vt:lpstr>Es</vt:lpstr>
      <vt:lpstr>fcd</vt:lpstr>
      <vt:lpstr>fck</vt:lpstr>
      <vt:lpstr>fcm</vt:lpstr>
      <vt:lpstr>Ffk</vt:lpstr>
      <vt:lpstr>frcm</vt:lpstr>
      <vt:lpstr>Frk</vt:lpstr>
      <vt:lpstr>fyd</vt:lpstr>
      <vt:lpstr>fyk</vt:lpstr>
      <vt:lpstr>K</vt:lpstr>
      <vt:lpstr>Kc.circ</vt:lpstr>
      <vt:lpstr>Kf</vt:lpstr>
      <vt:lpstr>Kf.circ</vt:lpstr>
      <vt:lpstr>Kfin.circ</vt:lpstr>
      <vt:lpstr>L</vt:lpstr>
      <vt:lpstr>Lbmin</vt:lpstr>
      <vt:lpstr>Lo</vt:lpstr>
      <vt:lpstr>Nfd</vt:lpstr>
      <vt:lpstr>Nid</vt:lpstr>
      <vt:lpstr>No</vt:lpstr>
      <vt:lpstr>nº</vt:lpstr>
      <vt:lpstr>nØcir</vt:lpstr>
      <vt:lpstr>Nod</vt:lpstr>
      <vt:lpstr>Nr</vt:lpstr>
      <vt:lpstr>Nrd</vt:lpstr>
      <vt:lpstr>Øcir</vt:lpstr>
      <vt:lpstr>rs</vt:lpstr>
      <vt:lpstr>sao</vt:lpstr>
      <vt:lpstr>ta</vt:lpstr>
      <vt:lpstr>tf</vt:lpstr>
      <vt:lpstr>Wc</vt:lpstr>
      <vt:lpstr>Wf</vt:lpstr>
      <vt:lpstr>εfu</vt:lpstr>
      <vt:lpstr>εfuh</vt:lpstr>
      <vt:lpstr>εoc</vt:lpstr>
      <vt:lpstr>εrc</vt:lpstr>
      <vt:lpstr>λg</vt:lpstr>
      <vt:lpstr>ρg.cir</vt:lpstr>
      <vt:lpstr>ρL.circ</vt:lpstr>
      <vt:lpstr>σc.circ</vt:lpstr>
      <vt:lpstr>σfd</vt:lpstr>
      <vt:lpstr>σfu</vt:lpstr>
      <vt:lpstr>σfuh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 Baquer</dc:creator>
  <cp:lastModifiedBy>Josep Baquer Sistach</cp:lastModifiedBy>
  <cp:lastPrinted>2020-06-14T09:54:02Z</cp:lastPrinted>
  <dcterms:created xsi:type="dcterms:W3CDTF">2020-05-08T14:09:55Z</dcterms:created>
  <dcterms:modified xsi:type="dcterms:W3CDTF">2021-02-23T10:57:19Z</dcterms:modified>
</cp:coreProperties>
</file>