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ef26ee9817bb84/PROFESSIONAL/ACE/COMISSIONS/Geotècnia/Fulls-Calcul/Plana-WEB/"/>
    </mc:Choice>
  </mc:AlternateContent>
  <xr:revisionPtr revIDLastSave="0" documentId="8_{E4597651-DABC-4A72-910B-3D08F964E094}" xr6:coauthVersionLast="47" xr6:coauthVersionMax="47" xr10:uidLastSave="{00000000-0000-0000-0000-000000000000}"/>
  <bookViews>
    <workbookView xWindow="28680" yWindow="-120" windowWidth="29040" windowHeight="15990" xr2:uid="{F3D3EB90-8BB5-4F7E-A180-5B2170828A5C}"/>
  </bookViews>
  <sheets>
    <sheet name="Piló" sheetId="3" r:id="rId1"/>
  </sheets>
  <definedNames>
    <definedName name="a∅">Piló!$C$11</definedName>
    <definedName name="Abp">Piló!$I$12</definedName>
    <definedName name="Ap">Piló!$C$17</definedName>
    <definedName name="bu∅">Piló!$I$15</definedName>
    <definedName name="cu">Piló!$F$9</definedName>
    <definedName name="Dbp">Piló!$I$11</definedName>
    <definedName name="Dp">Piló!$C$16</definedName>
    <definedName name="fq">Piló!$C$21</definedName>
    <definedName name="gb">Piló!$C$23</definedName>
    <definedName name="gpf">Piló!$C$37</definedName>
    <definedName name="gpR">Piló!$C$33</definedName>
    <definedName name="gs">Piló!$C$29</definedName>
    <definedName name="H">Piló!$C$15</definedName>
    <definedName name="Hb">Piló!$I$10</definedName>
    <definedName name="Kf">Piló!$C$27</definedName>
    <definedName name="Kfh">Piló!$I$24</definedName>
    <definedName name="Naq">Piló!$C$12</definedName>
    <definedName name="Nbu">Piló!$I$16</definedName>
    <definedName name="Nc">#REF!</definedName>
    <definedName name="Nctk">Piló!$F$28</definedName>
    <definedName name="Nltd">Piló!$I$35</definedName>
    <definedName name="Nltk">Piló!$I$33</definedName>
    <definedName name="Npd">Piló!$C$38</definedName>
    <definedName name="Npk">Piló!$C$36</definedName>
    <definedName name="qbq">Piló!$F$16</definedName>
    <definedName name="qbqu">Piló!$I$19</definedName>
    <definedName name="qq">Piló!$C$22</definedName>
    <definedName name="ra">Piló!$C$9</definedName>
    <definedName name="rb">Piló!$F$10</definedName>
    <definedName name="Rbctd">Piló!$F$18</definedName>
    <definedName name="Rbctk">Piló!$F$24</definedName>
    <definedName name="Rbd">Piló!$C$24</definedName>
    <definedName name="Rbltd">Piló!$I$21</definedName>
    <definedName name="Rctd">Piló!$F$26</definedName>
    <definedName name="Rctp_f">Piló!$F$24</definedName>
    <definedName name="Rltp_f">Piló!$I$29</definedName>
    <definedName name="Rp_f">Piló!$C$32</definedName>
    <definedName name="Rpbuk">Piló!$I$21</definedName>
    <definedName name="Rpid">Piló!$C$34</definedName>
    <definedName name="Rsctd">Piló!$F$22</definedName>
    <definedName name="Rsd">Piló!$C$30</definedName>
    <definedName name="Rsltd">Piló!$I$27</definedName>
    <definedName name="sa">Piló!$C$10</definedName>
    <definedName name="sb">Piló!$F$11</definedName>
    <definedName name="Sbp">Piló!$I$13</definedName>
    <definedName name="Sp">Piló!$C$18</definedName>
    <definedName name="tbf">Piló!$F$20</definedName>
    <definedName name="tf">Piló!$C$28</definedName>
    <definedName name="tfb">Piló!$I$25</definedName>
    <definedName name="zbp">Piló!$I$9</definedName>
    <definedName name="zp">Piló!$C$14</definedName>
    <definedName name="σvbf">Piló!$I$23</definedName>
    <definedName name="σvbp">Piló!$I$18</definedName>
    <definedName name="σvf">Piló!$C$26</definedName>
    <definedName name="σvp">Piló!$C$20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I18" i="3" s="1"/>
  <c r="F20" i="3"/>
  <c r="F16" i="3"/>
  <c r="I16" i="3"/>
  <c r="I30" i="3"/>
  <c r="I34" i="3"/>
  <c r="I35" i="3"/>
  <c r="C38" i="3"/>
  <c r="F30" i="3"/>
  <c r="F29" i="3"/>
  <c r="F17" i="3"/>
  <c r="I13" i="3"/>
  <c r="C18" i="3"/>
  <c r="I12" i="3"/>
  <c r="C17" i="3"/>
  <c r="C12" i="3"/>
  <c r="C10" i="3"/>
  <c r="C20" i="3" s="1"/>
  <c r="F22" i="3" l="1"/>
  <c r="I19" i="3"/>
  <c r="I21" i="3" s="1"/>
  <c r="I23" i="3"/>
  <c r="C26" i="3"/>
  <c r="C28" i="3" s="1"/>
  <c r="C30" i="3" s="1"/>
  <c r="C22" i="3"/>
  <c r="C24" i="3" s="1"/>
  <c r="F18" i="3"/>
  <c r="F24" i="3" l="1"/>
  <c r="F26" i="3" s="1"/>
  <c r="I25" i="3"/>
  <c r="I27" i="3" s="1"/>
  <c r="I29" i="3" s="1"/>
  <c r="I31" i="3" s="1"/>
  <c r="C32" i="3"/>
  <c r="C3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Pep Baquer</author>
  </authors>
  <commentList>
    <comment ref="A1" authorId="0" shapeId="0" xr:uid="{CB421D6A-C40F-48A5-83DB-950776FC1B07}">
      <text>
        <r>
          <rPr>
            <sz val="9"/>
            <color indexed="81"/>
            <rFont val="Tahoma"/>
            <family val="2"/>
          </rPr>
          <t>S'aplica el criteri de càlcul analític previst al CTE-DB-SE-C. Annex F.2 i l'Anejo Nacional Español del Eurocódigo 7.
El criteri adoptat per al càlcul amb ELU és el corresponent a l'enfocament de projecte 2: s'apliquen coeficients de majoració a les sol·licitacions, i de minoració a les resistències, sense afectar amb cap coeficient els paràmetres geotècnics.</t>
        </r>
      </text>
    </comment>
    <comment ref="A7" authorId="0" shapeId="0" xr:uid="{5ED8A084-8B6F-4D65-A565-4D8643F9652D}">
      <text>
        <r>
          <rPr>
            <sz val="9"/>
            <color indexed="81"/>
            <rFont val="Tahoma"/>
            <family val="2"/>
          </rPr>
          <t xml:space="preserve">F.2.1.1: "Suelos granulares"
</t>
        </r>
      </text>
    </comment>
    <comment ref="D7" authorId="0" shapeId="0" xr:uid="{134F8C60-3486-4FE7-A87F-EB4F334CE40F}">
      <text>
        <r>
          <rPr>
            <sz val="9"/>
            <color indexed="81"/>
            <rFont val="Tahoma"/>
            <family val="2"/>
          </rPr>
          <t xml:space="preserve">F.2.1.2. "Suelos finos"
</t>
        </r>
      </text>
    </comment>
    <comment ref="E9" authorId="0" shapeId="0" xr:uid="{50E069ED-15F0-401C-8A7D-71E0ABAD31A5}">
      <text>
        <r>
          <rPr>
            <sz val="9"/>
            <color indexed="81"/>
            <rFont val="Tahoma"/>
            <family val="2"/>
          </rPr>
          <t xml:space="preserve">Resistència a tallant del terreny, sense drenar, amb pressió de confinament (cabina del triaxial) equivalent a la del terreny a la cota de la punta del piló.
</t>
        </r>
      </text>
    </comment>
    <comment ref="A11" authorId="0" shapeId="0" xr:uid="{B8D476F0-619D-4A74-89B1-105BF09166F0}">
      <text>
        <r>
          <rPr>
            <sz val="9"/>
            <color indexed="81"/>
            <rFont val="Tahoma"/>
            <family val="2"/>
          </rPr>
          <t>Angle de frec intern efectiu (amb drenatge).</t>
        </r>
      </text>
    </comment>
    <comment ref="E16" authorId="0" shapeId="0" xr:uid="{75FFB8F5-A76A-4DC6-9731-2AF98389C3C9}">
      <text>
        <r>
          <rPr>
            <sz val="9"/>
            <color indexed="81"/>
            <rFont val="Tahoma"/>
            <family val="2"/>
          </rPr>
          <t>N</t>
        </r>
        <r>
          <rPr>
            <vertAlign val="subscript"/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family val="2"/>
          </rPr>
          <t xml:space="preserve"> depèn de l'encastament: s'adopta N</t>
        </r>
        <r>
          <rPr>
            <vertAlign val="subscript"/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family val="2"/>
          </rPr>
          <t xml:space="preserve">=9.
</t>
        </r>
      </text>
    </comment>
    <comment ref="E17" authorId="0" shapeId="0" xr:uid="{7EB3E9D0-9459-46E9-8966-A831B243FC1D}">
      <text>
        <r>
          <rPr>
            <sz val="9"/>
            <color indexed="81"/>
            <rFont val="Tahoma"/>
            <family val="2"/>
          </rPr>
          <t xml:space="preserve">→CTE: Per a pilons formigonats in situ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family val="2"/>
          </rPr>
          <t xml:space="preserve">=2.5; per a pilons clavats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family val="2"/>
          </rPr>
          <t xml:space="preserve">=3; per a una majoració de les sol·licitacions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 xml:space="preserve">=1
→l'EC7, i l'annex d'Espanya, que adopta el model 2 de projete, aplica un coeficient reductor per la resistència de la punta </t>
        </r>
        <r>
          <rPr>
            <b/>
            <sz val="11"/>
            <color theme="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b</t>
        </r>
        <r>
          <rPr>
            <sz val="9"/>
            <color indexed="81"/>
            <rFont val="Tahoma"/>
            <family val="2"/>
          </rPr>
          <t>=1.55 per obtenir el valor de càlcul de la resistència del fust.</t>
        </r>
      </text>
    </comment>
    <comment ref="B20" authorId="0" shapeId="0" xr:uid="{57CECC4F-F258-43D6-9717-88698B3C78D9}">
      <text>
        <r>
          <rPr>
            <sz val="9"/>
            <color indexed="81"/>
            <rFont val="Tahoma"/>
            <family val="2"/>
          </rPr>
          <t xml:space="preserve">Pressió vertical efectiva a nivell de punta abans de fer el piló.
</t>
        </r>
      </text>
    </comment>
    <comment ref="H20" authorId="0" shapeId="0" xr:uid="{9CF2DBED-FC87-4443-9A5F-FF6EFF827CEA}">
      <text>
        <r>
          <rPr>
            <sz val="9"/>
            <color indexed="81"/>
            <rFont val="Tahoma"/>
            <family val="2"/>
          </rPr>
          <t xml:space="preserve">→CTE: Per a pilons formigonats in situ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family val="2"/>
          </rPr>
          <t xml:space="preserve">=2.5; per a pilons clavats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family val="2"/>
          </rPr>
          <t xml:space="preserve">=3; per a una majoració de les sol·licitacions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 xml:space="preserve">=1
→l'EC7, i l'annex d'Espanya, que adopta el model 2 de projete, aplica un coeficient reductor per la resistència de la punta, en obres d'edificcació </t>
        </r>
        <r>
          <rPr>
            <b/>
            <sz val="11"/>
            <color theme="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b</t>
        </r>
        <r>
          <rPr>
            <sz val="9"/>
            <color indexed="81"/>
            <rFont val="Tahoma"/>
            <family val="2"/>
          </rPr>
          <t xml:space="preserve">=1.55 per obtenir el valor de càlcul de la resistència del fust. En altres estructures  </t>
        </r>
        <r>
          <rPr>
            <sz val="12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b</t>
        </r>
        <r>
          <rPr>
            <sz val="9"/>
            <color indexed="81"/>
            <rFont val="Tahoma"/>
            <family val="2"/>
          </rPr>
          <t>=1.35</t>
        </r>
      </text>
    </comment>
    <comment ref="B21" authorId="0" shapeId="0" xr:uid="{31D15D4F-958C-4634-9411-447FC18B3050}">
      <text>
        <r>
          <rPr>
            <sz val="9"/>
            <color indexed="81"/>
            <rFont val="Tahoma"/>
            <family val="2"/>
          </rPr>
          <t xml:space="preserve">fq=3 pilots clavats; fq=2.5 pilots formigonats in situ.
</t>
        </r>
      </text>
    </comment>
    <comment ref="E21" authorId="0" shapeId="0" xr:uid="{C8D596CE-7864-4090-A17E-9196634D1C97}">
      <text>
        <r>
          <rPr>
            <sz val="9"/>
            <color indexed="81"/>
            <rFont val="Tahoma"/>
            <family val="2"/>
          </rPr>
          <t>→El CTE: Per a pilons clavats: K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>=1; per a pilons perforats; K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 xml:space="preserve">=0.75, majorant les sol·licitacions amb un coeficient </t>
        </r>
        <r>
          <rPr>
            <b/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 xml:space="preserve">=1.
→l'EC7, i l'annex d'Espanya, que adopta el model de projete 2, aplica un coeficient reductor per al fust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=1.1 per obtenir el valor de càlcul de la resistència del fust.
</t>
        </r>
      </text>
    </comment>
    <comment ref="B23" authorId="0" shapeId="0" xr:uid="{9D8EE67E-7544-434A-B16D-D1D2A7EAF724}">
      <text>
        <r>
          <rPr>
            <sz val="9"/>
            <color indexed="81"/>
            <rFont val="Tahoma"/>
            <family val="2"/>
          </rPr>
          <t xml:space="preserve">→CTE: Per a pilons formigonats in situ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family val="2"/>
          </rPr>
          <t xml:space="preserve">=2.5; per a pilons clavats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family val="2"/>
          </rPr>
          <t xml:space="preserve">=3; per a una majoració de les sol·licitacions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 xml:space="preserve">=1
→l'EC7, i l'annex d'Espanya, que adopta el model 2 de projete, aplica un coeficient reductor per la resistència de la punta en obra d'edificació </t>
        </r>
        <r>
          <rPr>
            <b/>
            <sz val="11"/>
            <color theme="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b</t>
        </r>
        <r>
          <rPr>
            <sz val="9"/>
            <color indexed="81"/>
            <rFont val="Tahoma"/>
            <family val="2"/>
          </rPr>
          <t>=1.55 per obtenir el valor de càlcul de la resistència del fust.</t>
        </r>
      </text>
    </comment>
    <comment ref="H23" authorId="0" shapeId="0" xr:uid="{9BD89BCD-A7E6-4964-A529-EDCE206A491B}">
      <text>
        <r>
          <rPr>
            <sz val="9"/>
            <color indexed="81"/>
            <rFont val="Tahoma"/>
            <family val="2"/>
          </rPr>
          <t>Atès que el diagrama es triangular Y=(H+zp)
X=σ</t>
        </r>
        <r>
          <rPr>
            <vertAlign val="subscript"/>
            <sz val="9"/>
            <color indexed="81"/>
            <rFont val="Tahoma"/>
            <family val="2"/>
          </rPr>
          <t>vp</t>
        </r>
        <r>
          <rPr>
            <sz val="9"/>
            <color indexed="81"/>
            <rFont val="Tahoma"/>
            <family val="2"/>
          </rPr>
          <t>; s'adopta un valor proporcional a H/2, considerant que el piló travessa una única capa i per tant, un únic angle de frec.
Cas de travessar diverses capes, caldria calcular cada tram en funció de l'angle de frec corresponent</t>
        </r>
      </text>
    </comment>
    <comment ref="H24" authorId="0" shapeId="0" xr:uid="{FE7377D4-8410-44D7-A306-EE4682DD9806}">
      <text>
        <r>
          <rPr>
            <sz val="9"/>
            <color indexed="81"/>
            <rFont val="Tahoma"/>
            <family val="2"/>
          </rPr>
          <t>Per a pilons clavats K</t>
        </r>
        <r>
          <rPr>
            <vertAlign val="subscript"/>
            <sz val="9"/>
            <color indexed="81"/>
            <rFont val="Tahoma"/>
            <family val="2"/>
          </rPr>
          <t>fh</t>
        </r>
        <r>
          <rPr>
            <sz val="9"/>
            <color indexed="81"/>
            <rFont val="Tahoma"/>
            <family val="2"/>
          </rPr>
          <t>=1; per a pilons perforats K</t>
        </r>
        <r>
          <rPr>
            <vertAlign val="subscript"/>
            <sz val="9"/>
            <color indexed="81"/>
            <rFont val="Tahoma"/>
            <family val="2"/>
          </rPr>
          <t>fh</t>
        </r>
        <r>
          <rPr>
            <sz val="9"/>
            <color indexed="81"/>
            <rFont val="Tahoma"/>
            <family val="2"/>
          </rPr>
          <t xml:space="preserve">=0.75
</t>
        </r>
      </text>
    </comment>
    <comment ref="F25" authorId="0" shapeId="0" xr:uid="{5CA0A381-040F-4159-A68E-5F6356777108}">
      <text>
        <r>
          <rPr>
            <sz val="9"/>
            <color indexed="81"/>
            <rFont val="Tahoma"/>
            <family val="2"/>
          </rPr>
          <t xml:space="preserve">→Al CTE 2.4.2.5; Taula 2.1.
Coeficients parcials per a les accions. Enfonsament: </t>
        </r>
        <r>
          <rPr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 xml:space="preserve">=1, aplicant un coeficient global de resistència de </t>
        </r>
        <r>
          <rPr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Rd</t>
        </r>
        <r>
          <rPr>
            <sz val="9"/>
            <color indexed="81"/>
            <rFont val="Tahoma"/>
            <family val="2"/>
          </rPr>
          <t xml:space="preserve">=3 en el cas de càlcul analític, i de </t>
        </r>
        <r>
          <rPr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Rd</t>
        </r>
        <r>
          <rPr>
            <sz val="9"/>
            <color indexed="81"/>
            <rFont val="Tahoma"/>
            <family val="2"/>
          </rPr>
          <t>=2 en càlcul deduit d'assiags.
→L'EC7, i l'annex d'Espanya, a partir del model de projecte 2 assumit, aplica els coeficients reductors als valors característics de la resistència del fust uns coeficients de minoració (</t>
        </r>
        <r>
          <rPr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>=1.1) i de la resistència de la punta (</t>
        </r>
        <r>
          <rPr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b</t>
        </r>
        <r>
          <rPr>
            <sz val="9"/>
            <color indexed="81"/>
            <rFont val="Tahoma"/>
            <family val="2"/>
          </rPr>
          <t>=1.35) i aplica a aquests valors de càlcul sumats, el factor model (</t>
        </r>
        <r>
          <rPr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Rd</t>
        </r>
        <r>
          <rPr>
            <sz val="9"/>
            <color indexed="81"/>
            <rFont val="Tahoma"/>
            <family val="2"/>
          </rPr>
          <t>=1.6). Les sol·licitacions es majoren per a les càrregues permanents (</t>
        </r>
        <r>
          <rPr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G</t>
        </r>
        <r>
          <rPr>
            <sz val="9"/>
            <color indexed="81"/>
            <rFont val="Tahoma"/>
            <family val="2"/>
          </rPr>
          <t>=1.35) i per a les variables (</t>
        </r>
        <r>
          <rPr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Q</t>
        </r>
        <r>
          <rPr>
            <sz val="9"/>
            <color indexed="81"/>
            <rFont val="Tahoma"/>
            <family val="2"/>
          </rPr>
          <t xml:space="preserve">=1.5)
</t>
        </r>
      </text>
    </comment>
    <comment ref="B26" authorId="0" shapeId="0" xr:uid="{3ECF4EEB-24C7-4EB5-BE25-A8780DEF7FC2}">
      <text>
        <r>
          <rPr>
            <sz val="9"/>
            <color indexed="81"/>
            <rFont val="Tahoma"/>
            <family val="2"/>
          </rPr>
          <t>Atès que el diagrama es triangular Y=(H+z</t>
        </r>
        <r>
          <rPr>
            <vertAlign val="subscript"/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family val="2"/>
          </rPr>
          <t>)
X=σ</t>
        </r>
        <r>
          <rPr>
            <vertAlign val="subscript"/>
            <sz val="9"/>
            <color indexed="81"/>
            <rFont val="Tahoma"/>
            <family val="2"/>
          </rPr>
          <t>vp</t>
        </r>
        <r>
          <rPr>
            <sz val="9"/>
            <color indexed="81"/>
            <rFont val="Tahoma"/>
            <family val="2"/>
          </rPr>
          <t xml:space="preserve">; s'adopta un valor proporcional a H/2
</t>
        </r>
      </text>
    </comment>
    <comment ref="F26" authorId="0" shapeId="0" xr:uid="{6E6AF4C3-8C24-43D1-B637-87805BFAD462}">
      <text>
        <r>
          <rPr>
            <sz val="9"/>
            <color indexed="81"/>
            <rFont val="Tahoma"/>
            <family val="2"/>
          </rPr>
          <t xml:space="preserve">Coeficient de seguretat parcial: CTE-DB-SE-C: 5,3,1,2 (cf: Taula 2,1). Coeficient parcial per a situacions persistents o transitòries per a mètodes basats en fórmules analítiques: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R</t>
        </r>
        <r>
          <rPr>
            <sz val="9"/>
            <color indexed="81"/>
            <rFont val="Tahoma"/>
            <family val="2"/>
          </rPr>
          <t xml:space="preserve">=3;  mètodes basats en proves dinàmiques de clavat: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R</t>
        </r>
        <r>
          <rPr>
            <sz val="9"/>
            <color indexed="81"/>
            <rFont val="Tahoma"/>
            <family val="2"/>
          </rPr>
          <t xml:space="preserve">=2
</t>
        </r>
      </text>
    </comment>
    <comment ref="H26" authorId="0" shapeId="0" xr:uid="{9078E1A9-98BE-44C5-A31C-1C91E3B51AB1}">
      <text>
        <r>
          <rPr>
            <sz val="9"/>
            <color indexed="81"/>
            <rFont val="Tahoma"/>
            <family val="2"/>
          </rPr>
          <t>→El CTE: Per a pilons clavats: K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>=1; per a pilons perforats; K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 xml:space="preserve">=0.75, majorant les sol·licitacions amb un coeficient gF=1.
→l'EC7, i l'annex d'Espanya, que adopta el model de projete 2, aplica un coeficient reductor per al fust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=1.1 per obtenir el valor de càlcul de la resistència del fust.
</t>
        </r>
      </text>
    </comment>
    <comment ref="B27" authorId="0" shapeId="0" xr:uid="{5FA6CC85-DC75-4FE5-A19B-7052E956BB44}">
      <text>
        <r>
          <rPr>
            <sz val="9"/>
            <color indexed="81"/>
            <rFont val="Tahoma"/>
            <family val="2"/>
          </rPr>
          <t>Per a pilons clavats K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>=1; per a pilons perforats K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 xml:space="preserve">=0.75
</t>
        </r>
      </text>
    </comment>
    <comment ref="C28" authorId="0" shapeId="0" xr:uid="{3758D5A1-2EE0-4F28-93A8-0BA1BAABE0DF}">
      <text>
        <r>
          <rPr>
            <sz val="9"/>
            <color indexed="81"/>
            <rFont val="Tahoma"/>
            <family val="2"/>
          </rPr>
          <t>Segons CTE: no pot ser superior a 120 kN/m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 xr:uid="{5EBECF3D-8080-44B7-ACC9-EA96270A8980}">
      <text>
        <r>
          <rPr>
            <sz val="9"/>
            <color indexed="81"/>
            <rFont val="Tahoma"/>
            <family val="2"/>
          </rPr>
          <t>Normalment en fase d'obra i per tant: G</t>
        </r>
        <r>
          <rPr>
            <vertAlign val="subscript"/>
            <sz val="9"/>
            <color indexed="81"/>
            <rFont val="Tahoma"/>
            <family val="2"/>
          </rPr>
          <t>k</t>
        </r>
        <r>
          <rPr>
            <sz val="9"/>
            <color indexed="81"/>
            <rFont val="Tahoma"/>
            <family val="2"/>
          </rPr>
          <t xml:space="preserve">, 
o bé el Pes Propi i part de les càrregues mortes.
</t>
        </r>
      </text>
    </comment>
    <comment ref="B29" authorId="0" shapeId="0" xr:uid="{A21D1BDC-9C96-4C24-80C6-54F252DEAC41}">
      <text>
        <r>
          <rPr>
            <sz val="9"/>
            <color indexed="81"/>
            <rFont val="Tahoma"/>
            <family val="2"/>
          </rPr>
          <t>→El CTE: Per a pilons clavats: K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>=1; per a pilons perforats; K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 xml:space="preserve">=0.75, majorant les sol·licitacions amb un coeficient gF=1.
→l'EC7, i l'annex d'Espanya, que adopta el model de projete 2, aplica un coeficient reductor per al fust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=1.1 per obtenir el valor de càlcul de la resistència del fust.
</t>
        </r>
      </text>
    </comment>
    <comment ref="F29" authorId="0" shapeId="0" xr:uid="{007B520E-71DB-47F0-B3C9-63DC09D4E0E9}">
      <text>
        <r>
          <rPr>
            <sz val="9"/>
            <color indexed="81"/>
            <rFont val="Tahoma"/>
            <family val="2"/>
          </rPr>
          <t xml:space="preserve">2.4.2.5; Taula 2.1.
Coeficients parcials per a les accions. Enfonsament:
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>=1</t>
        </r>
      </text>
    </comment>
    <comment ref="I31" authorId="0" shapeId="0" xr:uid="{6931A987-FDFB-447E-901F-3AAF8D1BEDDD}">
      <text>
        <r>
          <rPr>
            <sz val="9"/>
            <color indexed="81"/>
            <rFont val="Tahoma"/>
            <family val="2"/>
          </rPr>
          <t xml:space="preserve">Coeficient de seguretat parcial: CTE-DB-SE-C: 5,3,1,2 (cf: Taula 2,1). Coeficient parcial per a situacions persistents o transitòries per a mètodes basats en fórmules analítiques: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R</t>
        </r>
        <r>
          <rPr>
            <sz val="9"/>
            <color indexed="81"/>
            <rFont val="Tahoma"/>
            <family val="2"/>
          </rPr>
          <t xml:space="preserve">=3;  mètodes basats en proves dinàmiques de clavat: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R</t>
        </r>
        <r>
          <rPr>
            <sz val="9"/>
            <color indexed="81"/>
            <rFont val="Tahoma"/>
            <family val="2"/>
          </rPr>
          <t xml:space="preserve">=2
</t>
        </r>
      </text>
    </comment>
    <comment ref="C33" authorId="0" shapeId="0" xr:uid="{FC73B5DF-F909-4C85-9935-3D8D302B2DFC}">
      <text>
        <r>
          <rPr>
            <sz val="9"/>
            <color indexed="81"/>
            <rFont val="Tahoma"/>
            <family val="2"/>
          </rPr>
          <t xml:space="preserve">→Al CTE 2.4.2.5; Taula 2.1.
Coeficients parcials per a les accions. Enfonsament: </t>
        </r>
        <r>
          <rPr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 xml:space="preserve">=1, aplicant un coeficient global de resistència de </t>
        </r>
        <r>
          <rPr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Rd</t>
        </r>
        <r>
          <rPr>
            <sz val="9"/>
            <color indexed="81"/>
            <rFont val="Tahoma"/>
            <family val="2"/>
          </rPr>
          <t xml:space="preserve">=3 en el cas de càlcul analític, i de </t>
        </r>
        <r>
          <rPr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Rd</t>
        </r>
        <r>
          <rPr>
            <sz val="9"/>
            <color indexed="81"/>
            <rFont val="Tahoma"/>
            <family val="2"/>
          </rPr>
          <t>=2 en càlcul deduit d'assiags.
→L'EC7, i l'annex d'Espanya, a partir del model de projecte 2 assumit, aplica els coeficients reductors als valors característics de la resistència del fust uns coeficients de minoració (</t>
        </r>
        <r>
          <rPr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>=1.1) i de la resistència de la punta (</t>
        </r>
        <r>
          <rPr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b</t>
        </r>
        <r>
          <rPr>
            <sz val="9"/>
            <color indexed="81"/>
            <rFont val="Tahoma"/>
            <family val="2"/>
          </rPr>
          <t>=1.35) i aplica a aquests valors de càlcul sumats, el factor model (</t>
        </r>
        <r>
          <rPr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Rd</t>
        </r>
        <r>
          <rPr>
            <sz val="9"/>
            <color indexed="81"/>
            <rFont val="Tahoma"/>
            <family val="2"/>
          </rPr>
          <t>=1.6). Les sol·licitacions es majoren per a les càrregues permanents (</t>
        </r>
        <r>
          <rPr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G</t>
        </r>
        <r>
          <rPr>
            <sz val="9"/>
            <color indexed="81"/>
            <rFont val="Tahoma"/>
            <family val="2"/>
          </rPr>
          <t>=1.35) i per a les variables (</t>
        </r>
        <r>
          <rPr>
            <sz val="9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Q</t>
        </r>
        <r>
          <rPr>
            <sz val="9"/>
            <color indexed="81"/>
            <rFont val="Tahoma"/>
            <family val="2"/>
          </rPr>
          <t xml:space="preserve">=1.5)
</t>
        </r>
      </text>
    </comment>
    <comment ref="H33" authorId="0" shapeId="0" xr:uid="{82087368-09B3-40D5-B27A-7ADF5FFA1573}">
      <text>
        <r>
          <rPr>
            <sz val="9"/>
            <color indexed="81"/>
            <rFont val="Tahoma"/>
            <family val="2"/>
          </rPr>
          <t xml:space="preserve">Normalment, pes propi i càrregues mortes + SCU: Gk+Qk
</t>
        </r>
      </text>
    </comment>
    <comment ref="I34" authorId="0" shapeId="0" xr:uid="{4E53DDFC-E751-4618-B0EB-BC21C22C56DB}">
      <text>
        <r>
          <rPr>
            <sz val="9"/>
            <color indexed="81"/>
            <rFont val="Tahoma"/>
            <family val="2"/>
          </rPr>
          <t xml:space="preserve">2.4.2.5; Taula 2.1.
Coeficients parcials per a les accions. Enfonsament:
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>=1</t>
        </r>
      </text>
    </comment>
    <comment ref="B36" authorId="0" shapeId="0" xr:uid="{B9C4D399-A917-4873-8452-E57E85FCCE16}">
      <text>
        <r>
          <rPr>
            <sz val="9"/>
            <color indexed="81"/>
            <rFont val="Tahoma"/>
            <family val="2"/>
          </rPr>
          <t xml:space="preserve">Normalment, pes propi i càrregues mortes + SCU: Gk+Qk
</t>
        </r>
      </text>
    </comment>
    <comment ref="C37" authorId="0" shapeId="0" xr:uid="{1E407F47-01FF-4444-A102-2893FC32EFFC}">
      <text>
        <r>
          <rPr>
            <sz val="9"/>
            <color indexed="81"/>
            <rFont val="Tahoma"/>
            <family val="2"/>
          </rPr>
          <t xml:space="preserve">→Al CTE 2.4.2.5; Taula 2.1.
Coeficients parcials per a les accions. Enfonsament: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 xml:space="preserve">=1, aplicant un coeficient global de resistència de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Rd</t>
        </r>
        <r>
          <rPr>
            <sz val="9"/>
            <color indexed="81"/>
            <rFont val="Tahoma"/>
            <family val="2"/>
          </rPr>
          <t xml:space="preserve">=3 en el cas de càlcul analític, i de 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Rd</t>
        </r>
        <r>
          <rPr>
            <sz val="9"/>
            <color indexed="81"/>
            <rFont val="Tahoma"/>
            <family val="2"/>
          </rPr>
          <t>=2 en càlcul deduit d'assiags.
→L'EC7, i l'annex d'Espanya, a partir del model de projecte 2 assumit, per a càlcul analític, aplica els coeficients reductors als valors característics de la resistència del fust uns coeficients de minoració (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>=1.1) i de la resistència de la punta (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b</t>
        </r>
        <r>
          <rPr>
            <sz val="9"/>
            <color indexed="81"/>
            <rFont val="Tahoma"/>
            <family val="2"/>
          </rPr>
          <t>=1.35) i aplica a aquests valors de càlcul sumats, el factor model (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Rd</t>
        </r>
        <r>
          <rPr>
            <sz val="9"/>
            <color indexed="81"/>
            <rFont val="Tahoma"/>
            <family val="2"/>
          </rPr>
          <t>=1.6). Les sol·licitacions es majoren per a les càrregues permanents (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G</t>
        </r>
        <r>
          <rPr>
            <sz val="9"/>
            <color indexed="81"/>
            <rFont val="Tahoma"/>
            <family val="2"/>
          </rPr>
          <t>=1.35) i per a les variables (</t>
        </r>
        <r>
          <rPr>
            <b/>
            <sz val="10"/>
            <color indexed="81"/>
            <rFont val="GreekC"/>
          </rPr>
          <t>g</t>
        </r>
        <r>
          <rPr>
            <vertAlign val="subscript"/>
            <sz val="9"/>
            <color indexed="81"/>
            <rFont val="Tahoma"/>
            <family val="2"/>
          </rPr>
          <t>Q</t>
        </r>
        <r>
          <rPr>
            <sz val="9"/>
            <color indexed="81"/>
            <rFont val="Tahoma"/>
            <family val="2"/>
          </rPr>
          <t>=1.5)</t>
        </r>
      </text>
    </comment>
  </commentList>
</comments>
</file>

<file path=xl/sharedStrings.xml><?xml version="1.0" encoding="utf-8"?>
<sst xmlns="http://schemas.openxmlformats.org/spreadsheetml/2006/main" count="151" uniqueCount="107">
  <si>
    <t>DADES SÒL</t>
  </si>
  <si>
    <t>Densitat</t>
  </si>
  <si>
    <t>Tensió unitària</t>
  </si>
  <si>
    <t>Factor sobrecàrrega</t>
  </si>
  <si>
    <t>Cohesió (no dren.)</t>
  </si>
  <si>
    <t>Diàmetre</t>
  </si>
  <si>
    <t>SÒLS GRANULARS</t>
  </si>
  <si>
    <r>
      <t>σ</t>
    </r>
    <r>
      <rPr>
        <vertAlign val="subscript"/>
        <sz val="11"/>
        <color theme="1"/>
        <rFont val="Calibri"/>
        <family val="2"/>
      </rPr>
      <t>vp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(kN/m</t>
    </r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>)</t>
    </r>
  </si>
  <si>
    <r>
      <t xml:space="preserve">H </t>
    </r>
    <r>
      <rPr>
        <sz val="9"/>
        <color theme="1"/>
        <rFont val="Calibri"/>
        <family val="2"/>
        <scheme val="minor"/>
      </rPr>
      <t>(m)</t>
    </r>
  </si>
  <si>
    <r>
      <t>z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(m)</t>
    </r>
  </si>
  <si>
    <t>Prof. Base encep</t>
  </si>
  <si>
    <t>Longitud fust</t>
  </si>
  <si>
    <t>Pres. Vert. Efect.</t>
  </si>
  <si>
    <t>Res. Unit. Enfons. Punta</t>
  </si>
  <si>
    <r>
      <t>D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(m)</t>
    </r>
  </si>
  <si>
    <r>
      <t>A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)</t>
    </r>
  </si>
  <si>
    <t>Res. Punta</t>
  </si>
  <si>
    <r>
      <t>S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</si>
  <si>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Secció fust</t>
  </si>
  <si>
    <t>Sup. Unit. Fust</t>
  </si>
  <si>
    <t>Resistència Punta</t>
  </si>
  <si>
    <t>Resistència Fust</t>
  </si>
  <si>
    <r>
      <t>σ</t>
    </r>
    <r>
      <rPr>
        <vertAlign val="subscript"/>
        <sz val="11"/>
        <color theme="1"/>
        <rFont val="Calibri"/>
        <family val="2"/>
      </rPr>
      <t>vf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(kN/m</t>
    </r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>)</t>
    </r>
  </si>
  <si>
    <r>
      <t>K</t>
    </r>
    <r>
      <rPr>
        <vertAlign val="subscript"/>
        <sz val="11"/>
        <color theme="1"/>
        <rFont val="Calibri"/>
        <family val="2"/>
      </rPr>
      <t>f</t>
    </r>
  </si>
  <si>
    <t>Fac. Reduc. Frec.</t>
  </si>
  <si>
    <t>Res. Unit. Frec fust</t>
  </si>
  <si>
    <r>
      <rPr>
        <b/>
        <sz val="11"/>
        <color theme="1"/>
        <rFont val="GreekC"/>
      </rPr>
      <t>r</t>
    </r>
    <r>
      <rPr>
        <vertAlign val="subscript"/>
        <sz val="11"/>
        <color theme="1"/>
        <rFont val="Calibri"/>
        <family val="2"/>
      </rPr>
      <t>a</t>
    </r>
    <r>
      <rPr>
        <sz val="9"/>
        <color theme="1"/>
        <rFont val="Calibri"/>
        <family val="2"/>
      </rPr>
      <t xml:space="preserve"> (Mg/m</t>
    </r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>)</t>
    </r>
  </si>
  <si>
    <r>
      <t>N</t>
    </r>
    <r>
      <rPr>
        <vertAlign val="subscript"/>
        <sz val="11"/>
        <color theme="1"/>
        <rFont val="Calibri"/>
        <family val="2"/>
        <scheme val="minor"/>
      </rPr>
      <t>aq</t>
    </r>
  </si>
  <si>
    <t>DADES PILÓ</t>
  </si>
  <si>
    <r>
      <t>z</t>
    </r>
    <r>
      <rPr>
        <vertAlign val="subscript"/>
        <sz val="11"/>
        <color theme="1"/>
        <rFont val="Calibri"/>
        <family val="2"/>
        <scheme val="minor"/>
      </rPr>
      <t>bp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(m)</t>
    </r>
  </si>
  <si>
    <r>
      <t>H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(m)</t>
    </r>
  </si>
  <si>
    <r>
      <t>D</t>
    </r>
    <r>
      <rPr>
        <vertAlign val="subscript"/>
        <sz val="11"/>
        <color theme="1"/>
        <rFont val="Calibri"/>
        <family val="2"/>
        <scheme val="minor"/>
      </rPr>
      <t>bp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(m)</t>
    </r>
  </si>
  <si>
    <r>
      <t>A</t>
    </r>
    <r>
      <rPr>
        <vertAlign val="subscript"/>
        <sz val="11"/>
        <color theme="1"/>
        <rFont val="Calibri"/>
        <family val="2"/>
        <scheme val="minor"/>
      </rPr>
      <t>bp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)</t>
    </r>
  </si>
  <si>
    <r>
      <t>q</t>
    </r>
    <r>
      <rPr>
        <vertAlign val="subscript"/>
        <sz val="11"/>
        <color theme="1"/>
        <rFont val="Calibri"/>
        <family val="2"/>
        <scheme val="minor"/>
      </rPr>
      <t>bq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(kN/m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)</t>
    </r>
  </si>
  <si>
    <t>Curt Termini</t>
  </si>
  <si>
    <r>
      <rPr>
        <b/>
        <sz val="11"/>
        <color theme="1"/>
        <rFont val="GreekC"/>
      </rPr>
      <t>t</t>
    </r>
    <r>
      <rPr>
        <vertAlign val="subscript"/>
        <sz val="11"/>
        <color theme="1"/>
        <rFont val="Calibri"/>
        <family val="2"/>
        <scheme val="minor"/>
      </rPr>
      <t>bf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(kN/m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)</t>
    </r>
  </si>
  <si>
    <t>Llarg Termini</t>
  </si>
  <si>
    <t>Ang. Frec. Int. Efectiu</t>
  </si>
  <si>
    <r>
      <rPr>
        <b/>
        <sz val="11"/>
        <color theme="1"/>
        <rFont val="GreekC"/>
      </rPr>
      <t>∅</t>
    </r>
    <r>
      <rPr>
        <vertAlign val="subscript"/>
        <sz val="11"/>
        <color theme="1"/>
        <rFont val="Calibri"/>
        <family val="2"/>
        <scheme val="minor"/>
      </rPr>
      <t>bu</t>
    </r>
  </si>
  <si>
    <r>
      <t>N</t>
    </r>
    <r>
      <rPr>
        <vertAlign val="subscript"/>
        <sz val="11"/>
        <color theme="1"/>
        <rFont val="Calibri"/>
        <family val="2"/>
        <scheme val="minor"/>
      </rPr>
      <t>bu</t>
    </r>
  </si>
  <si>
    <r>
      <t>σ</t>
    </r>
    <r>
      <rPr>
        <vertAlign val="subscript"/>
        <sz val="11"/>
        <color theme="1"/>
        <rFont val="Calibri"/>
        <family val="2"/>
      </rPr>
      <t>vbp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(kN/m</t>
    </r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>)</t>
    </r>
  </si>
  <si>
    <r>
      <t>σ</t>
    </r>
    <r>
      <rPr>
        <vertAlign val="subscript"/>
        <sz val="11"/>
        <color theme="1"/>
        <rFont val="Calibri"/>
        <family val="2"/>
      </rPr>
      <t>vbf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(kN/m</t>
    </r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>)</t>
    </r>
  </si>
  <si>
    <r>
      <t>q</t>
    </r>
    <r>
      <rPr>
        <vertAlign val="subscript"/>
        <sz val="11"/>
        <color theme="1"/>
        <rFont val="Calibri"/>
        <family val="2"/>
      </rPr>
      <t>bqu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(kN/m</t>
    </r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>)</t>
    </r>
    <r>
      <rPr>
        <sz val="11"/>
        <color theme="1"/>
        <rFont val="Calibri"/>
        <family val="2"/>
      </rPr>
      <t xml:space="preserve"> </t>
    </r>
  </si>
  <si>
    <t>SÒLS FINS</t>
  </si>
  <si>
    <r>
      <t>q</t>
    </r>
    <r>
      <rPr>
        <vertAlign val="subscript"/>
        <sz val="11"/>
        <color theme="1"/>
        <rFont val="Calibri"/>
        <family val="2"/>
      </rPr>
      <t>q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(kN/m</t>
    </r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>)</t>
    </r>
    <r>
      <rPr>
        <sz val="11"/>
        <color theme="1"/>
        <rFont val="Calibri"/>
        <family val="2"/>
      </rPr>
      <t xml:space="preserve"> </t>
    </r>
  </si>
  <si>
    <r>
      <rPr>
        <sz val="11"/>
        <color theme="1"/>
        <rFont val="GreekC"/>
      </rPr>
      <t>t</t>
    </r>
    <r>
      <rPr>
        <vertAlign val="subscript"/>
        <sz val="11"/>
        <color theme="1"/>
        <rFont val="Calibri"/>
        <family val="2"/>
      </rPr>
      <t>f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(kN/m</t>
    </r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>)</t>
    </r>
  </si>
  <si>
    <r>
      <t>S</t>
    </r>
    <r>
      <rPr>
        <vertAlign val="subscript"/>
        <sz val="11"/>
        <color theme="1"/>
        <rFont val="Calibri"/>
        <family val="2"/>
        <scheme val="minor"/>
      </rPr>
      <t>bp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)</t>
    </r>
  </si>
  <si>
    <r>
      <t>R</t>
    </r>
    <r>
      <rPr>
        <vertAlign val="subscript"/>
        <sz val="11"/>
        <color theme="1"/>
        <rFont val="Calibri"/>
        <family val="2"/>
      </rPr>
      <t>pid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(kN)</t>
    </r>
  </si>
  <si>
    <r>
      <t>R</t>
    </r>
    <r>
      <rPr>
        <vertAlign val="subscript"/>
        <sz val="11"/>
        <color theme="1"/>
        <rFont val="Calibri"/>
        <family val="2"/>
        <scheme val="minor"/>
      </rPr>
      <t>bctd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(kN)</t>
    </r>
  </si>
  <si>
    <t>PILONS FORMIGONATS IN SITU (ELU)</t>
  </si>
  <si>
    <t>Coef. Parcial</t>
  </si>
  <si>
    <t>Resistència (càlcul)</t>
  </si>
  <si>
    <t>Resistència Piló</t>
  </si>
  <si>
    <r>
      <t>g</t>
    </r>
    <r>
      <rPr>
        <vertAlign val="subscript"/>
        <sz val="9"/>
        <color theme="1"/>
        <rFont val="Calibri"/>
        <family val="2"/>
      </rPr>
      <t>p</t>
    </r>
    <r>
      <rPr>
        <b/>
        <vertAlign val="subscript"/>
        <sz val="9"/>
        <color theme="1"/>
        <rFont val="Calibri"/>
        <family val="2"/>
      </rPr>
      <t>R</t>
    </r>
  </si>
  <si>
    <t>SOL·LICITACIONS</t>
  </si>
  <si>
    <r>
      <t>N</t>
    </r>
    <r>
      <rPr>
        <vertAlign val="subscript"/>
        <sz val="11"/>
        <color theme="1"/>
        <rFont val="Calibri"/>
        <family val="2"/>
        <scheme val="minor"/>
      </rPr>
      <t>pk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(kN)</t>
    </r>
  </si>
  <si>
    <r>
      <t>N</t>
    </r>
    <r>
      <rPr>
        <vertAlign val="subscript"/>
        <sz val="11"/>
        <color theme="1"/>
        <rFont val="Calibri"/>
        <family val="2"/>
        <scheme val="minor"/>
      </rPr>
      <t>pd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(kN)</t>
    </r>
  </si>
  <si>
    <r>
      <rPr>
        <b/>
        <sz val="12"/>
        <color theme="1"/>
        <rFont val="GreekC"/>
      </rPr>
      <t>g</t>
    </r>
    <r>
      <rPr>
        <vertAlign val="subscript"/>
        <sz val="11"/>
        <color theme="1"/>
        <rFont val="Calibri"/>
        <family val="2"/>
        <scheme val="minor"/>
      </rPr>
      <t>pf</t>
    </r>
  </si>
  <si>
    <r>
      <t>N</t>
    </r>
    <r>
      <rPr>
        <vertAlign val="subscript"/>
        <sz val="11"/>
        <color theme="1"/>
        <rFont val="Calibri"/>
        <family val="2"/>
        <scheme val="minor"/>
      </rPr>
      <t>ctk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(kN)</t>
    </r>
  </si>
  <si>
    <r>
      <t>N</t>
    </r>
    <r>
      <rPr>
        <vertAlign val="subscript"/>
        <sz val="11"/>
        <color theme="1"/>
        <rFont val="Calibri"/>
        <family val="2"/>
        <scheme val="minor"/>
      </rPr>
      <t>ctd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(kN)</t>
    </r>
  </si>
  <si>
    <r>
      <t>N</t>
    </r>
    <r>
      <rPr>
        <vertAlign val="subscript"/>
        <sz val="11"/>
        <color theme="1"/>
        <rFont val="Calibri"/>
        <family val="2"/>
        <scheme val="minor"/>
      </rPr>
      <t>ltk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(kN)</t>
    </r>
  </si>
  <si>
    <r>
      <t>N</t>
    </r>
    <r>
      <rPr>
        <vertAlign val="subscript"/>
        <sz val="11"/>
        <color theme="1"/>
        <rFont val="Calibri"/>
        <family val="2"/>
        <scheme val="minor"/>
      </rPr>
      <t>ltd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(kN)</t>
    </r>
  </si>
  <si>
    <t>Coef. Factor model</t>
  </si>
  <si>
    <t>Fac. Reduc. Punta</t>
  </si>
  <si>
    <r>
      <rPr>
        <b/>
        <sz val="11"/>
        <color theme="1"/>
        <rFont val="GreekC"/>
      </rPr>
      <t>g</t>
    </r>
    <r>
      <rPr>
        <vertAlign val="subscript"/>
        <sz val="11"/>
        <color theme="1"/>
        <rFont val="Calibri"/>
        <family val="2"/>
      </rPr>
      <t>s</t>
    </r>
  </si>
  <si>
    <r>
      <rPr>
        <b/>
        <sz val="11"/>
        <color theme="1"/>
        <rFont val="GreekC"/>
      </rPr>
      <t>g</t>
    </r>
    <r>
      <rPr>
        <vertAlign val="subscript"/>
        <sz val="11"/>
        <color theme="1"/>
        <rFont val="Calibri"/>
        <family val="2"/>
        <scheme val="minor"/>
      </rPr>
      <t>b</t>
    </r>
  </si>
  <si>
    <r>
      <t>R</t>
    </r>
    <r>
      <rPr>
        <vertAlign val="subscript"/>
        <sz val="11"/>
        <color theme="1"/>
        <rFont val="Calibri"/>
        <family val="2"/>
      </rPr>
      <t>bd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(kN)</t>
    </r>
  </si>
  <si>
    <r>
      <t>R</t>
    </r>
    <r>
      <rPr>
        <vertAlign val="subscript"/>
        <sz val="11"/>
        <color theme="1"/>
        <rFont val="Calibri"/>
        <family val="2"/>
      </rPr>
      <t>sd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(kN)</t>
    </r>
  </si>
  <si>
    <t>Resist. (calcul) Punta+Fust</t>
  </si>
  <si>
    <t>Res. (càlcul) Fust</t>
  </si>
  <si>
    <t>Res. (càlcul) Punta</t>
  </si>
  <si>
    <r>
      <t>R</t>
    </r>
    <r>
      <rPr>
        <vertAlign val="subscript"/>
        <sz val="11"/>
        <color theme="1"/>
        <rFont val="Calibri"/>
        <family val="2"/>
      </rPr>
      <t>sctd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(kN)</t>
    </r>
  </si>
  <si>
    <r>
      <t>R</t>
    </r>
    <r>
      <rPr>
        <vertAlign val="subscript"/>
        <sz val="11"/>
        <color theme="1"/>
        <rFont val="Calibri"/>
        <family val="2"/>
      </rPr>
      <t>p+f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(kN)</t>
    </r>
  </si>
  <si>
    <r>
      <t>R</t>
    </r>
    <r>
      <rPr>
        <vertAlign val="subscript"/>
        <sz val="11"/>
        <color theme="1"/>
        <rFont val="Calibri"/>
        <family val="2"/>
        <scheme val="minor"/>
      </rPr>
      <t>ctp+f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(kN)</t>
    </r>
  </si>
  <si>
    <r>
      <t>R</t>
    </r>
    <r>
      <rPr>
        <vertAlign val="subscript"/>
        <sz val="11"/>
        <color theme="1"/>
        <rFont val="Calibri"/>
        <family val="2"/>
      </rPr>
      <t>ctd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(kN)</t>
    </r>
  </si>
  <si>
    <r>
      <t>R</t>
    </r>
    <r>
      <rPr>
        <vertAlign val="subscript"/>
        <sz val="11"/>
        <color theme="1"/>
        <rFont val="Calibri"/>
        <family val="2"/>
      </rPr>
      <t>bltd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(kN)</t>
    </r>
  </si>
  <si>
    <r>
      <t>R</t>
    </r>
    <r>
      <rPr>
        <vertAlign val="subscript"/>
        <sz val="11"/>
        <color theme="1"/>
        <rFont val="Calibri"/>
        <family val="2"/>
      </rPr>
      <t>sltd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(kN)</t>
    </r>
  </si>
  <si>
    <r>
      <t>R</t>
    </r>
    <r>
      <rPr>
        <vertAlign val="subscript"/>
        <sz val="11"/>
        <color theme="1"/>
        <rFont val="Calibri"/>
        <family val="2"/>
        <scheme val="minor"/>
      </rPr>
      <t>ltp+f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(kN)</t>
    </r>
  </si>
  <si>
    <r>
      <t>R</t>
    </r>
    <r>
      <rPr>
        <vertAlign val="subscript"/>
        <sz val="11"/>
        <color theme="1"/>
        <rFont val="Calibri"/>
        <family val="2"/>
      </rPr>
      <t>ltd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(kN)</t>
    </r>
  </si>
  <si>
    <r>
      <rPr>
        <sz val="11"/>
        <color theme="1"/>
        <rFont val="GreekC"/>
      </rPr>
      <t>t</t>
    </r>
    <r>
      <rPr>
        <vertAlign val="subscript"/>
        <sz val="11"/>
        <color theme="1"/>
        <rFont val="Calibri"/>
        <family val="2"/>
      </rPr>
      <t xml:space="preserve">fb </t>
    </r>
    <r>
      <rPr>
        <sz val="9"/>
        <color theme="1"/>
        <rFont val="Calibri"/>
        <family val="2"/>
      </rPr>
      <t>(kN/m</t>
    </r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>)</t>
    </r>
  </si>
  <si>
    <t>Factor sistema</t>
  </si>
  <si>
    <r>
      <t>f</t>
    </r>
    <r>
      <rPr>
        <vertAlign val="subscript"/>
        <sz val="11"/>
        <color theme="1"/>
        <rFont val="Calibri"/>
        <family val="2"/>
      </rPr>
      <t>q</t>
    </r>
  </si>
  <si>
    <t>Coef. Empenta Horitz.</t>
  </si>
  <si>
    <t>VERSIÓ</t>
  </si>
  <si>
    <t>Sol·licitacions</t>
  </si>
  <si>
    <t>Resist. (calcul) P+F</t>
  </si>
  <si>
    <t>Res. Unit. Enf. Punta</t>
  </si>
  <si>
    <t>Coef. Emp. Horitz.</t>
  </si>
  <si>
    <t>Coef. Fact. model</t>
  </si>
  <si>
    <t>Resist. (càlcul)</t>
  </si>
  <si>
    <t>Angle frec intern</t>
  </si>
  <si>
    <t>Fact. Sobrecàrrega</t>
  </si>
  <si>
    <t>Res. Unit. Enfo. Fust</t>
  </si>
  <si>
    <t>Res. Unit. Enfo. Punta</t>
  </si>
  <si>
    <r>
      <rPr>
        <b/>
        <sz val="11"/>
        <color theme="1"/>
        <rFont val="GreekC"/>
      </rPr>
      <t>s</t>
    </r>
    <r>
      <rPr>
        <vertAlign val="subscript"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(kN/m</t>
    </r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>)</t>
    </r>
  </si>
  <si>
    <t>Axial caracteristic</t>
  </si>
  <si>
    <t>Axial de càlcul</t>
  </si>
  <si>
    <r>
      <t>K</t>
    </r>
    <r>
      <rPr>
        <vertAlign val="subscript"/>
        <sz val="11"/>
        <color theme="1"/>
        <rFont val="Calibri"/>
        <family val="2"/>
      </rPr>
      <t>fh</t>
    </r>
  </si>
  <si>
    <r>
      <rPr>
        <b/>
        <sz val="11"/>
        <color theme="1"/>
        <rFont val="GreekC"/>
      </rPr>
      <t>∅'</t>
    </r>
    <r>
      <rPr>
        <vertAlign val="subscript"/>
        <sz val="11"/>
        <color theme="1"/>
        <rFont val="Calibri"/>
        <family val="2"/>
        <scheme val="minor"/>
      </rPr>
      <t>a</t>
    </r>
  </si>
  <si>
    <r>
      <rPr>
        <b/>
        <sz val="11"/>
        <color theme="1"/>
        <rFont val="GreekC"/>
      </rPr>
      <t>s</t>
    </r>
    <r>
      <rPr>
        <vertAlign val="subscript"/>
        <sz val="11"/>
        <color theme="1"/>
        <rFont val="Calibri"/>
        <family val="2"/>
      </rPr>
      <t>b</t>
    </r>
    <r>
      <rPr>
        <b/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(kN/m</t>
    </r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>)</t>
    </r>
  </si>
  <si>
    <r>
      <rPr>
        <sz val="14"/>
        <color theme="1"/>
        <rFont val="Calibri"/>
        <family val="2"/>
        <scheme val="minor"/>
      </rPr>
      <t>c</t>
    </r>
    <r>
      <rPr>
        <vertAlign val="subscript"/>
        <sz val="12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(kN/m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)</t>
    </r>
  </si>
  <si>
    <r>
      <rPr>
        <b/>
        <sz val="12"/>
        <color theme="1"/>
        <rFont val="GreekC"/>
      </rPr>
      <t xml:space="preserve"> r</t>
    </r>
    <r>
      <rPr>
        <vertAlign val="subscript"/>
        <sz val="9"/>
        <color theme="1"/>
        <rFont val="Calibri"/>
        <family val="2"/>
      </rPr>
      <t>b</t>
    </r>
    <r>
      <rPr>
        <sz val="9"/>
        <color theme="1"/>
        <rFont val="Calibri"/>
        <family val="2"/>
      </rPr>
      <t xml:space="preserve"> (Mg/m</t>
    </r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>)</t>
    </r>
  </si>
  <si>
    <t>Projecte</t>
  </si>
  <si>
    <t>Element</t>
  </si>
  <si>
    <t>Comentari</t>
  </si>
  <si>
    <t>Data</t>
  </si>
  <si>
    <t>Localització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</si>
</sst>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reekC"/>
    </font>
    <font>
      <sz val="11"/>
      <color theme="1"/>
      <name val="Calibri"/>
      <family val="2"/>
    </font>
    <font>
      <b/>
      <sz val="11"/>
      <color theme="1"/>
      <name val="GreekC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vertAlign val="superscript"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</font>
    <font>
      <sz val="9"/>
      <color indexed="81"/>
      <name val="Tahoma"/>
      <family val="2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sz val="11"/>
      <color rgb="FF3F3F3F"/>
      <name val="Calibri"/>
      <family val="2"/>
      <scheme val="minor"/>
    </font>
    <font>
      <b/>
      <sz val="9"/>
      <color indexed="81"/>
      <name val="GreekC"/>
    </font>
    <font>
      <vertAlign val="subscript"/>
      <sz val="12"/>
      <color theme="1"/>
      <name val="Calibri"/>
      <family val="2"/>
      <scheme val="minor"/>
    </font>
    <font>
      <vertAlign val="subscript"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GreekC"/>
      <family val="2"/>
    </font>
    <font>
      <b/>
      <sz val="14"/>
      <color rgb="FF3F3F3F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vertAlign val="subscript"/>
      <sz val="9"/>
      <color theme="1"/>
      <name val="Calibri"/>
      <family val="2"/>
    </font>
    <font>
      <vertAlign val="superscript"/>
      <sz val="9"/>
      <color indexed="81"/>
      <name val="Tahoma"/>
      <family val="2"/>
    </font>
    <font>
      <b/>
      <sz val="10"/>
      <color indexed="81"/>
      <name val="GreekC"/>
    </font>
    <font>
      <b/>
      <vertAlign val="subscript"/>
      <sz val="9"/>
      <color theme="1"/>
      <name val="Calibri"/>
      <family val="2"/>
    </font>
    <font>
      <b/>
      <sz val="12"/>
      <color theme="1"/>
      <name val="GreekC"/>
    </font>
    <font>
      <sz val="12"/>
      <color indexed="81"/>
      <name val="GreekC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GreekC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3" fillId="3" borderId="3" applyNumberFormat="0" applyAlignment="0" applyProtection="0"/>
    <xf numFmtId="0" fontId="18" fillId="5" borderId="5" applyNumberFormat="0" applyAlignment="0" applyProtection="0"/>
    <xf numFmtId="0" fontId="17" fillId="6" borderId="0" applyNumberFormat="0" applyBorder="0" applyAlignment="0" applyProtection="0"/>
  </cellStyleXfs>
  <cellXfs count="8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1" xfId="0" applyFont="1" applyBorder="1"/>
    <xf numFmtId="0" fontId="20" fillId="0" borderId="1" xfId="0" applyFont="1" applyBorder="1" applyAlignment="1">
      <alignment horizontal="center" vertical="center"/>
    </xf>
    <xf numFmtId="0" fontId="0" fillId="0" borderId="7" xfId="0" applyBorder="1"/>
    <xf numFmtId="3" fontId="24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23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0" borderId="16" xfId="0" applyBorder="1"/>
    <xf numFmtId="2" fontId="0" fillId="2" borderId="8" xfId="0" applyNumberFormat="1" applyFill="1" applyBorder="1" applyAlignment="1" applyProtection="1">
      <alignment horizontal="center" vertical="center"/>
      <protection locked="0"/>
    </xf>
    <xf numFmtId="3" fontId="2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/>
    <xf numFmtId="3" fontId="24" fillId="0" borderId="8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12" xfId="0" applyBorder="1"/>
    <xf numFmtId="4" fontId="0" fillId="0" borderId="1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/>
    </xf>
    <xf numFmtId="4" fontId="23" fillId="0" borderId="8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0" fontId="0" fillId="0" borderId="2" xfId="0" applyBorder="1"/>
    <xf numFmtId="0" fontId="20" fillId="0" borderId="0" xfId="0" applyFont="1" applyAlignment="1">
      <alignment horizontal="center" vertical="center"/>
    </xf>
    <xf numFmtId="0" fontId="0" fillId="0" borderId="33" xfId="0" applyBorder="1"/>
    <xf numFmtId="0" fontId="7" fillId="0" borderId="1" xfId="0" applyFont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  <xf numFmtId="14" fontId="33" fillId="0" borderId="34" xfId="0" applyNumberFormat="1" applyFont="1" applyBorder="1" applyAlignment="1">
      <alignment horizontal="center" vertical="center"/>
    </xf>
    <xf numFmtId="14" fontId="33" fillId="0" borderId="2" xfId="0" applyNumberFormat="1" applyFont="1" applyBorder="1" applyAlignment="1">
      <alignment horizontal="center" vertical="center"/>
    </xf>
    <xf numFmtId="14" fontId="32" fillId="2" borderId="6" xfId="0" applyNumberFormat="1" applyFont="1" applyFill="1" applyBorder="1" applyAlignment="1" applyProtection="1">
      <alignment horizontal="center" vertical="center"/>
      <protection locked="0"/>
    </xf>
    <xf numFmtId="14" fontId="3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21" fillId="3" borderId="18" xfId="1" applyFont="1" applyBorder="1" applyAlignment="1">
      <alignment horizontal="center" vertical="center"/>
    </xf>
    <xf numFmtId="0" fontId="21" fillId="3" borderId="4" xfId="1" applyFont="1" applyBorder="1" applyAlignment="1">
      <alignment horizontal="center" vertical="center"/>
    </xf>
    <xf numFmtId="0" fontId="21" fillId="8" borderId="25" xfId="1" applyFont="1" applyFill="1" applyBorder="1" applyAlignment="1">
      <alignment horizontal="center" vertical="center"/>
    </xf>
    <xf numFmtId="0" fontId="21" fillId="8" borderId="21" xfId="1" applyFont="1" applyFill="1" applyBorder="1" applyAlignment="1">
      <alignment horizontal="center" vertical="center"/>
    </xf>
    <xf numFmtId="0" fontId="21" fillId="8" borderId="22" xfId="1" applyFont="1" applyFill="1" applyBorder="1" applyAlignment="1">
      <alignment horizontal="center" vertical="center"/>
    </xf>
    <xf numFmtId="0" fontId="21" fillId="3" borderId="18" xfId="1" applyFont="1" applyBorder="1" applyAlignment="1">
      <alignment horizontal="center"/>
    </xf>
    <xf numFmtId="0" fontId="21" fillId="3" borderId="4" xfId="1" applyFont="1" applyBorder="1" applyAlignment="1">
      <alignment horizontal="center"/>
    </xf>
    <xf numFmtId="0" fontId="21" fillId="3" borderId="19" xfId="1" applyFont="1" applyBorder="1" applyAlignment="1">
      <alignment horizontal="center"/>
    </xf>
    <xf numFmtId="0" fontId="21" fillId="3" borderId="27" xfId="1" applyFont="1" applyBorder="1" applyAlignment="1">
      <alignment horizontal="center"/>
    </xf>
    <xf numFmtId="0" fontId="21" fillId="3" borderId="2" xfId="1" applyFont="1" applyBorder="1" applyAlignment="1">
      <alignment horizontal="center"/>
    </xf>
    <xf numFmtId="0" fontId="21" fillId="3" borderId="28" xfId="1" applyFont="1" applyBorder="1" applyAlignment="1">
      <alignment horizontal="center"/>
    </xf>
    <xf numFmtId="0" fontId="22" fillId="4" borderId="13" xfId="2" applyFont="1" applyFill="1" applyBorder="1" applyAlignment="1">
      <alignment horizontal="center"/>
    </xf>
    <xf numFmtId="0" fontId="22" fillId="4" borderId="29" xfId="2" applyFont="1" applyFill="1" applyBorder="1" applyAlignment="1">
      <alignment horizontal="center"/>
    </xf>
    <xf numFmtId="0" fontId="22" fillId="4" borderId="11" xfId="2" applyFont="1" applyFill="1" applyBorder="1" applyAlignment="1">
      <alignment horizontal="center"/>
    </xf>
    <xf numFmtId="0" fontId="1" fillId="6" borderId="0" xfId="3" applyFont="1" applyAlignment="1">
      <alignment horizontal="center"/>
    </xf>
    <xf numFmtId="0" fontId="13" fillId="3" borderId="14" xfId="1" applyBorder="1" applyAlignment="1">
      <alignment horizontal="center"/>
    </xf>
    <xf numFmtId="0" fontId="13" fillId="3" borderId="15" xfId="1" applyBorder="1" applyAlignment="1">
      <alignment horizontal="center"/>
    </xf>
    <xf numFmtId="0" fontId="22" fillId="5" borderId="30" xfId="2" applyFont="1" applyBorder="1" applyAlignment="1">
      <alignment horizontal="center"/>
    </xf>
    <xf numFmtId="0" fontId="22" fillId="5" borderId="31" xfId="2" applyFont="1" applyBorder="1" applyAlignment="1">
      <alignment horizontal="center"/>
    </xf>
    <xf numFmtId="0" fontId="22" fillId="5" borderId="32" xfId="2" applyFont="1" applyBorder="1" applyAlignment="1">
      <alignment horizontal="center"/>
    </xf>
    <xf numFmtId="0" fontId="13" fillId="3" borderId="9" xfId="1" applyBorder="1" applyAlignment="1">
      <alignment horizontal="center"/>
    </xf>
    <xf numFmtId="0" fontId="13" fillId="3" borderId="20" xfId="1" applyBorder="1" applyAlignment="1">
      <alignment horizontal="center" vertical="center"/>
    </xf>
    <xf numFmtId="0" fontId="13" fillId="3" borderId="21" xfId="1" applyBorder="1" applyAlignment="1">
      <alignment horizontal="center" vertical="center"/>
    </xf>
    <xf numFmtId="0" fontId="13" fillId="3" borderId="22" xfId="1" applyBorder="1" applyAlignment="1">
      <alignment horizontal="center" vertical="center"/>
    </xf>
    <xf numFmtId="0" fontId="21" fillId="3" borderId="25" xfId="1" applyFont="1" applyBorder="1" applyAlignment="1">
      <alignment horizontal="center" vertical="center"/>
    </xf>
    <xf numFmtId="0" fontId="21" fillId="3" borderId="21" xfId="1" applyFont="1" applyBorder="1" applyAlignment="1">
      <alignment horizontal="center" vertical="center"/>
    </xf>
    <xf numFmtId="0" fontId="21" fillId="3" borderId="22" xfId="1" applyFont="1" applyBorder="1" applyAlignment="1">
      <alignment horizontal="center" vertical="center"/>
    </xf>
    <xf numFmtId="0" fontId="13" fillId="3" borderId="18" xfId="1" applyBorder="1" applyAlignment="1">
      <alignment horizontal="center"/>
    </xf>
    <xf numFmtId="0" fontId="13" fillId="3" borderId="4" xfId="1" applyBorder="1" applyAlignment="1">
      <alignment horizontal="center"/>
    </xf>
    <xf numFmtId="0" fontId="13" fillId="3" borderId="19" xfId="1" applyBorder="1" applyAlignment="1">
      <alignment horizontal="center"/>
    </xf>
  </cellXfs>
  <cellStyles count="4">
    <cellStyle name="60% - Énfasis6" xfId="3" builtinId="52"/>
    <cellStyle name="Entrada" xfId="2" builtinId="20"/>
    <cellStyle name="Normal" xfId="0" builtinId="0"/>
    <cellStyle name="Salida" xfId="1" builtinId="21"/>
  </cellStyles>
  <dxfs count="8">
    <dxf>
      <font>
        <b/>
        <i val="0"/>
        <strike val="0"/>
        <color rgb="FF0070C0"/>
      </font>
    </dxf>
    <dxf>
      <font>
        <b/>
        <i val="0"/>
        <color rgb="FFFF0000"/>
      </font>
    </dxf>
    <dxf>
      <font>
        <b/>
        <i val="0"/>
        <strike val="0"/>
        <color rgb="FF0070C0"/>
      </font>
    </dxf>
    <dxf>
      <font>
        <b/>
        <i val="0"/>
        <color rgb="FFFF0000"/>
      </font>
    </dxf>
    <dxf>
      <font>
        <b/>
        <i val="0"/>
        <strike val="0"/>
        <color rgb="FF0070C0"/>
      </font>
    </dxf>
    <dxf>
      <font>
        <b/>
        <i val="0"/>
        <strike val="0"/>
        <color rgb="FF0070C0"/>
      </font>
    </dxf>
    <dxf>
      <font>
        <b/>
        <i val="0"/>
        <color rgb="FFFF0000"/>
      </font>
    </dxf>
    <dxf>
      <font>
        <b/>
        <i val="0"/>
        <strike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D32AE-F1F1-4581-AB6C-F7627D9350F7}">
  <dimension ref="A1:I39"/>
  <sheetViews>
    <sheetView tabSelected="1" showRuler="0" showWhiteSpace="0" topLeftCell="A5" zoomScale="130" zoomScaleNormal="130" zoomScalePageLayoutView="115" workbookViewId="0">
      <selection activeCell="K8" sqref="K8"/>
    </sheetView>
  </sheetViews>
  <sheetFormatPr baseColWidth="10" defaultRowHeight="14.5" x14ac:dyDescent="0.35"/>
  <cols>
    <col min="1" max="1" width="16.453125" customWidth="1"/>
    <col min="2" max="2" width="9.26953125" customWidth="1"/>
    <col min="3" max="3" width="7" customWidth="1"/>
    <col min="4" max="4" width="17" customWidth="1"/>
    <col min="5" max="5" width="9.26953125" customWidth="1"/>
    <col min="6" max="6" width="6.26953125" customWidth="1"/>
    <col min="7" max="7" width="18.26953125" customWidth="1"/>
    <col min="8" max="8" width="9.36328125" customWidth="1"/>
    <col min="9" max="9" width="6" customWidth="1"/>
  </cols>
  <sheetData>
    <row r="1" spans="1:9" x14ac:dyDescent="0.35">
      <c r="A1" s="69" t="s">
        <v>49</v>
      </c>
      <c r="B1" s="69"/>
      <c r="C1" s="69"/>
      <c r="D1" s="69"/>
      <c r="E1" s="69"/>
      <c r="F1" s="69"/>
      <c r="G1" s="69"/>
      <c r="H1" s="69"/>
      <c r="I1" s="69"/>
    </row>
    <row r="2" spans="1:9" x14ac:dyDescent="0.35">
      <c r="A2" s="44"/>
      <c r="B2" s="44"/>
      <c r="C2" s="44"/>
      <c r="D2" s="44"/>
      <c r="E2" s="44"/>
      <c r="F2" s="44"/>
      <c r="G2" s="49" t="s">
        <v>83</v>
      </c>
      <c r="H2" s="50">
        <v>44834</v>
      </c>
      <c r="I2" s="51"/>
    </row>
    <row r="3" spans="1:9" x14ac:dyDescent="0.35">
      <c r="A3" s="48" t="s">
        <v>102</v>
      </c>
      <c r="B3" s="54"/>
      <c r="C3" s="54"/>
      <c r="D3" s="54"/>
      <c r="E3" s="54"/>
      <c r="F3" s="54"/>
      <c r="G3" s="54"/>
      <c r="H3" s="54"/>
      <c r="I3" s="54"/>
    </row>
    <row r="4" spans="1:9" x14ac:dyDescent="0.35">
      <c r="A4" s="48" t="s">
        <v>103</v>
      </c>
      <c r="B4" s="54"/>
      <c r="C4" s="54"/>
      <c r="D4" s="54"/>
      <c r="E4" s="54"/>
      <c r="F4" s="54"/>
      <c r="G4" s="49" t="s">
        <v>105</v>
      </c>
      <c r="H4" s="52"/>
      <c r="I4" s="53"/>
    </row>
    <row r="5" spans="1:9" x14ac:dyDescent="0.35">
      <c r="A5" s="48" t="s">
        <v>104</v>
      </c>
      <c r="B5" s="54"/>
      <c r="C5" s="54"/>
      <c r="D5" s="54"/>
      <c r="E5" s="54"/>
      <c r="F5" s="54"/>
      <c r="G5" s="54"/>
      <c r="H5" s="54"/>
      <c r="I5" s="54"/>
    </row>
    <row r="6" spans="1:9" x14ac:dyDescent="0.35">
      <c r="A6" s="48" t="s">
        <v>106</v>
      </c>
      <c r="B6" s="54"/>
      <c r="C6" s="54"/>
      <c r="D6" s="54"/>
      <c r="E6" s="54"/>
      <c r="F6" s="54"/>
      <c r="G6" s="54"/>
      <c r="H6" s="54"/>
      <c r="I6" s="54"/>
    </row>
    <row r="7" spans="1:9" ht="15" thickBot="1" x14ac:dyDescent="0.4">
      <c r="A7" s="72" t="s">
        <v>6</v>
      </c>
      <c r="B7" s="73"/>
      <c r="C7" s="74"/>
      <c r="D7" s="66" t="s">
        <v>43</v>
      </c>
      <c r="E7" s="67"/>
      <c r="F7" s="67"/>
      <c r="G7" s="67"/>
      <c r="H7" s="67"/>
      <c r="I7" s="68"/>
    </row>
    <row r="8" spans="1:9" ht="15" thickTop="1" x14ac:dyDescent="0.35">
      <c r="A8" s="70" t="s">
        <v>0</v>
      </c>
      <c r="B8" s="71"/>
      <c r="C8" s="75"/>
      <c r="D8" s="70" t="s">
        <v>0</v>
      </c>
      <c r="E8" s="71"/>
      <c r="F8" s="71"/>
      <c r="G8" s="76" t="s">
        <v>28</v>
      </c>
      <c r="H8" s="77"/>
      <c r="I8" s="78"/>
    </row>
    <row r="9" spans="1:9" ht="18.5" x14ac:dyDescent="0.35">
      <c r="A9" s="17" t="s">
        <v>1</v>
      </c>
      <c r="B9" s="2" t="s">
        <v>26</v>
      </c>
      <c r="C9" s="18">
        <v>1.7</v>
      </c>
      <c r="D9" s="17" t="s">
        <v>4</v>
      </c>
      <c r="E9" s="1" t="s">
        <v>100</v>
      </c>
      <c r="F9" s="6">
        <v>90</v>
      </c>
      <c r="G9" s="10" t="s">
        <v>10</v>
      </c>
      <c r="H9" s="1" t="s">
        <v>29</v>
      </c>
      <c r="I9" s="18">
        <v>1.75</v>
      </c>
    </row>
    <row r="10" spans="1:9" ht="18" x14ac:dyDescent="0.35">
      <c r="A10" s="17" t="s">
        <v>2</v>
      </c>
      <c r="B10" s="3" t="s">
        <v>94</v>
      </c>
      <c r="C10" s="39">
        <f>ra*10</f>
        <v>17</v>
      </c>
      <c r="D10" s="17" t="s">
        <v>1</v>
      </c>
      <c r="E10" s="47" t="s">
        <v>101</v>
      </c>
      <c r="F10" s="6">
        <v>1.75</v>
      </c>
      <c r="G10" s="10" t="s">
        <v>11</v>
      </c>
      <c r="H10" s="1" t="s">
        <v>30</v>
      </c>
      <c r="I10" s="18">
        <v>12</v>
      </c>
    </row>
    <row r="11" spans="1:9" ht="17" x14ac:dyDescent="0.35">
      <c r="A11" s="17" t="s">
        <v>90</v>
      </c>
      <c r="B11" s="9" t="s">
        <v>98</v>
      </c>
      <c r="C11" s="18">
        <v>31.5</v>
      </c>
      <c r="D11" s="10" t="s">
        <v>2</v>
      </c>
      <c r="E11" s="2" t="s">
        <v>99</v>
      </c>
      <c r="F11" s="5">
        <f>rb*10</f>
        <v>17.5</v>
      </c>
      <c r="G11" s="10" t="s">
        <v>5</v>
      </c>
      <c r="H11" s="1" t="s">
        <v>31</v>
      </c>
      <c r="I11" s="18">
        <v>0.45</v>
      </c>
    </row>
    <row r="12" spans="1:9" ht="17" x14ac:dyDescent="0.45">
      <c r="A12" s="17" t="s">
        <v>91</v>
      </c>
      <c r="B12" s="14" t="s">
        <v>27</v>
      </c>
      <c r="C12" s="38">
        <f>((1+SIN(a∅*PI()/180))/(1-SIN(a∅*PI()/180)))*EXP(3.1416*TAN(a∅*PI()/180))</f>
        <v>21.861254021611405</v>
      </c>
      <c r="E12" s="45"/>
      <c r="F12" s="46"/>
      <c r="G12" s="10" t="s">
        <v>18</v>
      </c>
      <c r="H12" s="1" t="s">
        <v>32</v>
      </c>
      <c r="I12" s="29">
        <f>PI()*Dbp^2/4</f>
        <v>0.15904312808798329</v>
      </c>
    </row>
    <row r="13" spans="1:9" ht="17" thickBot="1" x14ac:dyDescent="0.4">
      <c r="A13" s="82" t="s">
        <v>28</v>
      </c>
      <c r="B13" s="83"/>
      <c r="C13" s="84"/>
      <c r="D13" s="30"/>
      <c r="E13" s="31"/>
      <c r="F13" s="31"/>
      <c r="G13" s="32" t="s">
        <v>19</v>
      </c>
      <c r="H13" s="28" t="s">
        <v>46</v>
      </c>
      <c r="I13" s="33">
        <f>PI()*Dbp</f>
        <v>1.4137166941154069</v>
      </c>
    </row>
    <row r="14" spans="1:9" ht="19" thickTop="1" x14ac:dyDescent="0.35">
      <c r="A14" s="17" t="s">
        <v>10</v>
      </c>
      <c r="B14" s="1" t="s">
        <v>9</v>
      </c>
      <c r="C14" s="18">
        <v>1.75</v>
      </c>
      <c r="D14" s="57" t="s">
        <v>34</v>
      </c>
      <c r="E14" s="58"/>
      <c r="F14" s="58"/>
      <c r="G14" s="57" t="s">
        <v>36</v>
      </c>
      <c r="H14" s="58"/>
      <c r="I14" s="59"/>
    </row>
    <row r="15" spans="1:9" ht="18.5" x14ac:dyDescent="0.35">
      <c r="A15" s="17" t="s">
        <v>11</v>
      </c>
      <c r="B15" s="1" t="s">
        <v>8</v>
      </c>
      <c r="C15" s="18">
        <v>9</v>
      </c>
      <c r="D15" s="55" t="s">
        <v>20</v>
      </c>
      <c r="E15" s="56"/>
      <c r="F15" s="56"/>
      <c r="G15" s="17" t="s">
        <v>37</v>
      </c>
      <c r="H15" s="9" t="s">
        <v>38</v>
      </c>
      <c r="I15" s="18">
        <v>25</v>
      </c>
    </row>
    <row r="16" spans="1:9" ht="16.5" x14ac:dyDescent="0.35">
      <c r="A16" s="17" t="s">
        <v>5</v>
      </c>
      <c r="B16" s="1" t="s">
        <v>14</v>
      </c>
      <c r="C16" s="18">
        <v>0.45</v>
      </c>
      <c r="D16" s="17" t="s">
        <v>93</v>
      </c>
      <c r="E16" s="1" t="s">
        <v>33</v>
      </c>
      <c r="F16" s="13">
        <f>9*cu</f>
        <v>810</v>
      </c>
      <c r="G16" s="17" t="s">
        <v>3</v>
      </c>
      <c r="H16" s="1" t="s">
        <v>39</v>
      </c>
      <c r="I16" s="38">
        <f>((1+SIN(bu∅*PI()/180))/(1-SIN(bu∅*PI()/180)))*EXP(3.1416*TAN(bu∅*PI()/180))</f>
        <v>10.662178913727207</v>
      </c>
    </row>
    <row r="17" spans="1:9" ht="18.5" x14ac:dyDescent="0.45">
      <c r="A17" s="17" t="s">
        <v>18</v>
      </c>
      <c r="B17" s="1" t="s">
        <v>15</v>
      </c>
      <c r="C17" s="29">
        <f>PI()*Dp^2/4</f>
        <v>0.15904312808798329</v>
      </c>
      <c r="D17" s="17" t="s">
        <v>63</v>
      </c>
      <c r="E17" s="1" t="s">
        <v>65</v>
      </c>
      <c r="F17" s="34">
        <f>gb</f>
        <v>1.55</v>
      </c>
      <c r="G17" s="60" t="s">
        <v>20</v>
      </c>
      <c r="H17" s="61"/>
      <c r="I17" s="62"/>
    </row>
    <row r="18" spans="1:9" ht="17" thickBot="1" x14ac:dyDescent="0.4">
      <c r="A18" s="40" t="s">
        <v>19</v>
      </c>
      <c r="B18" s="28" t="s">
        <v>17</v>
      </c>
      <c r="C18" s="33">
        <f>PI()*Dp</f>
        <v>1.4137166941154069</v>
      </c>
      <c r="D18" s="21" t="s">
        <v>70</v>
      </c>
      <c r="E18" s="7" t="s">
        <v>48</v>
      </c>
      <c r="F18" s="11">
        <f>qbq*PI()*Dbp^2/4*gb</f>
        <v>199.67864731446301</v>
      </c>
      <c r="G18" s="17" t="s">
        <v>12</v>
      </c>
      <c r="H18" s="2" t="s">
        <v>40</v>
      </c>
      <c r="I18" s="15">
        <f>sb*(zbp+Hb)</f>
        <v>240.625</v>
      </c>
    </row>
    <row r="19" spans="1:9" ht="19" thickTop="1" x14ac:dyDescent="0.35">
      <c r="A19" s="79" t="s">
        <v>20</v>
      </c>
      <c r="B19" s="80"/>
      <c r="C19" s="81"/>
      <c r="D19" s="55" t="s">
        <v>21</v>
      </c>
      <c r="E19" s="56"/>
      <c r="F19" s="56"/>
      <c r="G19" s="17" t="s">
        <v>86</v>
      </c>
      <c r="H19" s="2" t="s">
        <v>42</v>
      </c>
      <c r="I19" s="15">
        <f>fq*σvbp*Nbu</f>
        <v>6413.9670027890224</v>
      </c>
    </row>
    <row r="20" spans="1:9" ht="17" x14ac:dyDescent="0.35">
      <c r="A20" s="17" t="s">
        <v>12</v>
      </c>
      <c r="B20" s="2" t="s">
        <v>7</v>
      </c>
      <c r="C20" s="15">
        <f>sa*(zp+H)</f>
        <v>182.75</v>
      </c>
      <c r="D20" s="17" t="s">
        <v>92</v>
      </c>
      <c r="E20" s="1" t="s">
        <v>35</v>
      </c>
      <c r="F20" s="13">
        <f>100*cu/(100+cu)</f>
        <v>47.368421052631582</v>
      </c>
      <c r="G20" s="17" t="s">
        <v>63</v>
      </c>
      <c r="H20" s="1" t="s">
        <v>65</v>
      </c>
      <c r="I20" s="20">
        <v>1.55</v>
      </c>
    </row>
    <row r="21" spans="1:9" ht="17" x14ac:dyDescent="0.35">
      <c r="A21" s="17" t="s">
        <v>80</v>
      </c>
      <c r="B21" s="2" t="s">
        <v>81</v>
      </c>
      <c r="C21" s="18">
        <v>2.5</v>
      </c>
      <c r="D21" s="17" t="s">
        <v>24</v>
      </c>
      <c r="E21" s="2" t="s">
        <v>64</v>
      </c>
      <c r="F21" s="34">
        <v>1.1000000000000001</v>
      </c>
      <c r="G21" s="17" t="s">
        <v>16</v>
      </c>
      <c r="H21" s="2" t="s">
        <v>75</v>
      </c>
      <c r="I21" s="22">
        <f>qbqu*Abp/gb</f>
        <v>658.12733908172436</v>
      </c>
    </row>
    <row r="22" spans="1:9" ht="18.5" x14ac:dyDescent="0.45">
      <c r="A22" s="17" t="s">
        <v>13</v>
      </c>
      <c r="B22" s="2" t="s">
        <v>44</v>
      </c>
      <c r="C22" s="15">
        <f>fq*σvp*Naq</f>
        <v>9987.8604311237104</v>
      </c>
      <c r="D22" s="17" t="s">
        <v>69</v>
      </c>
      <c r="E22" s="2" t="s">
        <v>71</v>
      </c>
      <c r="F22" s="11">
        <f>tbf*Hb*Sbp/gs</f>
        <v>730.53302853810499</v>
      </c>
      <c r="G22" s="60" t="s">
        <v>21</v>
      </c>
      <c r="H22" s="61"/>
      <c r="I22" s="62"/>
    </row>
    <row r="23" spans="1:9" ht="18.5" x14ac:dyDescent="0.45">
      <c r="A23" s="17" t="s">
        <v>63</v>
      </c>
      <c r="B23" s="1" t="s">
        <v>65</v>
      </c>
      <c r="C23" s="20">
        <v>1.55</v>
      </c>
      <c r="D23" s="55" t="s">
        <v>52</v>
      </c>
      <c r="E23" s="56"/>
      <c r="F23" s="56"/>
      <c r="G23" s="17" t="s">
        <v>12</v>
      </c>
      <c r="H23" s="8" t="s">
        <v>41</v>
      </c>
      <c r="I23" s="15">
        <f>σvbp/2</f>
        <v>120.3125</v>
      </c>
    </row>
    <row r="24" spans="1:9" ht="16.5" x14ac:dyDescent="0.35">
      <c r="A24" s="17" t="s">
        <v>70</v>
      </c>
      <c r="B24" s="2" t="s">
        <v>66</v>
      </c>
      <c r="C24" s="22">
        <f>qq*Ap/gb</f>
        <v>1024.8390747561989</v>
      </c>
      <c r="D24" s="23" t="s">
        <v>68</v>
      </c>
      <c r="E24" s="1" t="s">
        <v>73</v>
      </c>
      <c r="F24" s="11">
        <f>Rbctd+Rsctd</f>
        <v>930.21167585256796</v>
      </c>
      <c r="G24" s="17" t="s">
        <v>82</v>
      </c>
      <c r="H24" s="2" t="s">
        <v>97</v>
      </c>
      <c r="I24" s="18">
        <v>0.75</v>
      </c>
    </row>
    <row r="25" spans="1:9" ht="18.5" x14ac:dyDescent="0.45">
      <c r="A25" s="60" t="s">
        <v>21</v>
      </c>
      <c r="B25" s="61"/>
      <c r="C25" s="62"/>
      <c r="D25" s="23" t="s">
        <v>62</v>
      </c>
      <c r="E25" s="4" t="s">
        <v>53</v>
      </c>
      <c r="F25" s="34">
        <v>1.6</v>
      </c>
      <c r="G25" s="17" t="s">
        <v>25</v>
      </c>
      <c r="H25" s="2" t="s">
        <v>79</v>
      </c>
      <c r="I25" s="15">
        <f>Kfh*σvbf*TAN(bu∅*PI()/180)</f>
        <v>42.076980091329951</v>
      </c>
    </row>
    <row r="26" spans="1:9" ht="17.5" thickBot="1" x14ac:dyDescent="0.5">
      <c r="A26" s="17" t="s">
        <v>12</v>
      </c>
      <c r="B26" s="8" t="s">
        <v>22</v>
      </c>
      <c r="C26" s="15">
        <f>σvp/2</f>
        <v>91.375</v>
      </c>
      <c r="D26" s="41" t="s">
        <v>51</v>
      </c>
      <c r="E26" s="42" t="s">
        <v>74</v>
      </c>
      <c r="F26" s="43">
        <f>Rbctk/gpR</f>
        <v>581.38229740785494</v>
      </c>
      <c r="G26" s="17" t="s">
        <v>24</v>
      </c>
      <c r="H26" s="2" t="s">
        <v>64</v>
      </c>
      <c r="I26" s="20">
        <v>1.1000000000000001</v>
      </c>
    </row>
    <row r="27" spans="1:9" ht="19" thickTop="1" x14ac:dyDescent="0.45">
      <c r="A27" s="17" t="s">
        <v>87</v>
      </c>
      <c r="B27" s="2" t="s">
        <v>23</v>
      </c>
      <c r="C27" s="18">
        <v>0.75</v>
      </c>
      <c r="D27" s="63" t="s">
        <v>84</v>
      </c>
      <c r="E27" s="64"/>
      <c r="F27" s="64"/>
      <c r="G27" s="17" t="s">
        <v>69</v>
      </c>
      <c r="H27" s="2" t="s">
        <v>76</v>
      </c>
      <c r="I27" s="22">
        <f>Hb*Sbp*tfb/gs</f>
        <v>648.92650028808828</v>
      </c>
    </row>
    <row r="28" spans="1:9" ht="18.5" x14ac:dyDescent="0.45">
      <c r="A28" s="17" t="s">
        <v>25</v>
      </c>
      <c r="B28" s="2" t="s">
        <v>45</v>
      </c>
      <c r="C28" s="19">
        <f>σvf*TAN(a∅*PI()/180)</f>
        <v>55.994672016286287</v>
      </c>
      <c r="D28" s="24" t="s">
        <v>95</v>
      </c>
      <c r="E28" s="12" t="s">
        <v>58</v>
      </c>
      <c r="F28" s="35">
        <v>400</v>
      </c>
      <c r="G28" s="60" t="s">
        <v>52</v>
      </c>
      <c r="H28" s="61"/>
      <c r="I28" s="62"/>
    </row>
    <row r="29" spans="1:9" ht="18" x14ac:dyDescent="0.35">
      <c r="A29" s="17" t="s">
        <v>24</v>
      </c>
      <c r="B29" s="2" t="s">
        <v>64</v>
      </c>
      <c r="C29" s="20">
        <v>1.1000000000000001</v>
      </c>
      <c r="D29" s="23" t="s">
        <v>50</v>
      </c>
      <c r="E29" s="12" t="s">
        <v>57</v>
      </c>
      <c r="F29" s="36">
        <f>gpf</f>
        <v>1.45</v>
      </c>
      <c r="G29" s="23" t="s">
        <v>85</v>
      </c>
      <c r="H29" s="1" t="s">
        <v>77</v>
      </c>
      <c r="I29" s="22">
        <f>Rbltd+Rsltd</f>
        <v>1307.0538393698125</v>
      </c>
    </row>
    <row r="30" spans="1:9" ht="17.5" thickBot="1" x14ac:dyDescent="0.4">
      <c r="A30" s="17" t="s">
        <v>69</v>
      </c>
      <c r="B30" s="2" t="s">
        <v>67</v>
      </c>
      <c r="C30" s="22">
        <f>tf*H*Sp/gs</f>
        <v>647.6776577258787</v>
      </c>
      <c r="D30" s="27" t="s">
        <v>96</v>
      </c>
      <c r="E30" s="28" t="s">
        <v>59</v>
      </c>
      <c r="F30" s="37">
        <f>Nctk*gpf</f>
        <v>580</v>
      </c>
      <c r="G30" s="23" t="s">
        <v>62</v>
      </c>
      <c r="H30" s="4" t="s">
        <v>53</v>
      </c>
      <c r="I30" s="20">
        <f>gpR</f>
        <v>1.6</v>
      </c>
    </row>
    <row r="31" spans="1:9" ht="19.5" thickTop="1" thickBot="1" x14ac:dyDescent="0.5">
      <c r="A31" s="60" t="s">
        <v>52</v>
      </c>
      <c r="B31" s="61"/>
      <c r="C31" s="62"/>
      <c r="G31" s="41" t="s">
        <v>51</v>
      </c>
      <c r="H31" s="42" t="s">
        <v>78</v>
      </c>
      <c r="I31" s="43">
        <f>Rltp_f/gpR</f>
        <v>816.90864960613283</v>
      </c>
    </row>
    <row r="32" spans="1:9" ht="19" thickTop="1" x14ac:dyDescent="0.45">
      <c r="A32" s="23" t="s">
        <v>85</v>
      </c>
      <c r="B32" s="2" t="s">
        <v>72</v>
      </c>
      <c r="C32" s="22">
        <f>Rbd+Rsd</f>
        <v>1672.5167324820777</v>
      </c>
      <c r="G32" s="63" t="s">
        <v>84</v>
      </c>
      <c r="H32" s="64"/>
      <c r="I32" s="65"/>
    </row>
    <row r="33" spans="1:9" ht="17" x14ac:dyDescent="0.35">
      <c r="A33" s="23" t="s">
        <v>88</v>
      </c>
      <c r="B33" s="4" t="s">
        <v>53</v>
      </c>
      <c r="C33" s="20">
        <v>1.6</v>
      </c>
      <c r="G33" s="24" t="s">
        <v>95</v>
      </c>
      <c r="H33" s="12" t="s">
        <v>60</v>
      </c>
      <c r="I33" s="25">
        <v>400</v>
      </c>
    </row>
    <row r="34" spans="1:9" ht="18.5" thickBot="1" x14ac:dyDescent="0.4">
      <c r="A34" s="41" t="s">
        <v>89</v>
      </c>
      <c r="B34" s="42" t="s">
        <v>47</v>
      </c>
      <c r="C34" s="43">
        <f>Rp_f/gpR</f>
        <v>1045.3229578012986</v>
      </c>
      <c r="G34" s="23" t="s">
        <v>50</v>
      </c>
      <c r="H34" s="12" t="s">
        <v>57</v>
      </c>
      <c r="I34" s="26">
        <f>gpf</f>
        <v>1.45</v>
      </c>
    </row>
    <row r="35" spans="1:9" ht="19.5" thickTop="1" thickBot="1" x14ac:dyDescent="0.5">
      <c r="A35" s="63" t="s">
        <v>54</v>
      </c>
      <c r="B35" s="64"/>
      <c r="C35" s="65"/>
      <c r="G35" s="27" t="s">
        <v>96</v>
      </c>
      <c r="H35" s="28" t="s">
        <v>61</v>
      </c>
      <c r="I35" s="16">
        <f>Nltk*gpf</f>
        <v>580</v>
      </c>
    </row>
    <row r="36" spans="1:9" ht="17" thickTop="1" x14ac:dyDescent="0.35">
      <c r="A36" s="24" t="s">
        <v>95</v>
      </c>
      <c r="B36" s="12" t="s">
        <v>55</v>
      </c>
      <c r="C36" s="25">
        <v>700</v>
      </c>
    </row>
    <row r="37" spans="1:9" ht="18" x14ac:dyDescent="0.35">
      <c r="A37" s="23" t="s">
        <v>50</v>
      </c>
      <c r="B37" s="12" t="s">
        <v>57</v>
      </c>
      <c r="C37" s="26">
        <v>1.45</v>
      </c>
    </row>
    <row r="38" spans="1:9" ht="17" thickBot="1" x14ac:dyDescent="0.4">
      <c r="A38" s="27" t="s">
        <v>96</v>
      </c>
      <c r="B38" s="28" t="s">
        <v>56</v>
      </c>
      <c r="C38" s="16">
        <f>Npk*gpf</f>
        <v>1015</v>
      </c>
    </row>
    <row r="39" spans="1:9" ht="15" thickTop="1" x14ac:dyDescent="0.35"/>
  </sheetData>
  <sheetProtection algorithmName="SHA-512" hashValue="Aw0SZeattxEmIEnmCoVNnDVr9XDIuPd9DUHCy8ru38/NBaoCzKFTltjraoa0/gz5qPIqW/+fJdna5YW3CuY7FQ==" saltValue="YdVPk6vSXSdxst6eLjK43A==" spinCount="100000" sheet="1" objects="1" scenarios="1"/>
  <mergeCells count="27">
    <mergeCell ref="A35:C35"/>
    <mergeCell ref="D27:F27"/>
    <mergeCell ref="D7:I7"/>
    <mergeCell ref="A1:I1"/>
    <mergeCell ref="D8:F8"/>
    <mergeCell ref="A7:C7"/>
    <mergeCell ref="A8:C8"/>
    <mergeCell ref="A31:C31"/>
    <mergeCell ref="A25:C25"/>
    <mergeCell ref="G8:I8"/>
    <mergeCell ref="A19:C19"/>
    <mergeCell ref="D19:F19"/>
    <mergeCell ref="G32:I32"/>
    <mergeCell ref="A13:C13"/>
    <mergeCell ref="D14:F14"/>
    <mergeCell ref="D15:F15"/>
    <mergeCell ref="D23:F23"/>
    <mergeCell ref="G14:I14"/>
    <mergeCell ref="G17:I17"/>
    <mergeCell ref="G22:I22"/>
    <mergeCell ref="G28:I28"/>
    <mergeCell ref="H2:I2"/>
    <mergeCell ref="H4:I4"/>
    <mergeCell ref="B3:I3"/>
    <mergeCell ref="B5:I5"/>
    <mergeCell ref="B6:I6"/>
    <mergeCell ref="B4:F4"/>
  </mergeCells>
  <conditionalFormatting sqref="F30">
    <cfRule type="cellIs" dxfId="7" priority="4" operator="lessThan">
      <formula>$F$26</formula>
    </cfRule>
    <cfRule type="cellIs" dxfId="6" priority="6" operator="greaterThan">
      <formula>$F$26</formula>
    </cfRule>
  </conditionalFormatting>
  <conditionalFormatting sqref="F28">
    <cfRule type="cellIs" dxfId="5" priority="5" operator="lessThan">
      <formula>$P$29</formula>
    </cfRule>
  </conditionalFormatting>
  <conditionalFormatting sqref="C38">
    <cfRule type="cellIs" dxfId="4" priority="7" operator="lessThan">
      <formula>$C$34</formula>
    </cfRule>
    <cfRule type="cellIs" dxfId="3" priority="8" operator="greaterThan">
      <formula>$C$34</formula>
    </cfRule>
  </conditionalFormatting>
  <conditionalFormatting sqref="I35">
    <cfRule type="cellIs" dxfId="2" priority="1" operator="lessThan">
      <formula>$I$31</formula>
    </cfRule>
    <cfRule type="cellIs" dxfId="1" priority="2" operator="greaterThan">
      <formula>$I$31</formula>
    </cfRule>
  </conditionalFormatting>
  <conditionalFormatting sqref="I33">
    <cfRule type="cellIs" dxfId="0" priority="21" operator="lessThan">
      <formula>$F$28</formula>
    </cfRule>
  </conditionalFormatting>
  <pageMargins left="0.25" right="0.25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54</vt:i4>
      </vt:variant>
    </vt:vector>
  </HeadingPairs>
  <TitlesOfParts>
    <vt:vector size="55" baseType="lpstr">
      <vt:lpstr>Piló</vt:lpstr>
      <vt:lpstr>a∅</vt:lpstr>
      <vt:lpstr>Abp</vt:lpstr>
      <vt:lpstr>Ap</vt:lpstr>
      <vt:lpstr>bu∅</vt:lpstr>
      <vt:lpstr>cu</vt:lpstr>
      <vt:lpstr>Dbp</vt:lpstr>
      <vt:lpstr>Dp</vt:lpstr>
      <vt:lpstr>fq</vt:lpstr>
      <vt:lpstr>gb</vt:lpstr>
      <vt:lpstr>gpf</vt:lpstr>
      <vt:lpstr>gpR</vt:lpstr>
      <vt:lpstr>gs</vt:lpstr>
      <vt:lpstr>H</vt:lpstr>
      <vt:lpstr>Hb</vt:lpstr>
      <vt:lpstr>Kf</vt:lpstr>
      <vt:lpstr>Kfh</vt:lpstr>
      <vt:lpstr>Naq</vt:lpstr>
      <vt:lpstr>Nbu</vt:lpstr>
      <vt:lpstr>Nctk</vt:lpstr>
      <vt:lpstr>Nltd</vt:lpstr>
      <vt:lpstr>Nltk</vt:lpstr>
      <vt:lpstr>Npd</vt:lpstr>
      <vt:lpstr>Npk</vt:lpstr>
      <vt:lpstr>qbq</vt:lpstr>
      <vt:lpstr>qbqu</vt:lpstr>
      <vt:lpstr>qq</vt:lpstr>
      <vt:lpstr>ra</vt:lpstr>
      <vt:lpstr>rb</vt:lpstr>
      <vt:lpstr>Rbctd</vt:lpstr>
      <vt:lpstr>Rbctk</vt:lpstr>
      <vt:lpstr>Rbd</vt:lpstr>
      <vt:lpstr>Rbltd</vt:lpstr>
      <vt:lpstr>Rctd</vt:lpstr>
      <vt:lpstr>Rctp_f</vt:lpstr>
      <vt:lpstr>Rltp_f</vt:lpstr>
      <vt:lpstr>Rp_f</vt:lpstr>
      <vt:lpstr>Rpbuk</vt:lpstr>
      <vt:lpstr>Rpid</vt:lpstr>
      <vt:lpstr>Rsctd</vt:lpstr>
      <vt:lpstr>Rsd</vt:lpstr>
      <vt:lpstr>Rsltd</vt:lpstr>
      <vt:lpstr>sa</vt:lpstr>
      <vt:lpstr>sb</vt:lpstr>
      <vt:lpstr>Sbp</vt:lpstr>
      <vt:lpstr>Sp</vt:lpstr>
      <vt:lpstr>tbf</vt:lpstr>
      <vt:lpstr>tf</vt:lpstr>
      <vt:lpstr>tfb</vt:lpstr>
      <vt:lpstr>zbp</vt:lpstr>
      <vt:lpstr>zp</vt:lpstr>
      <vt:lpstr>σvbf</vt:lpstr>
      <vt:lpstr>σvbp</vt:lpstr>
      <vt:lpstr>σvf</vt:lpstr>
      <vt:lpstr>σvp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 Baquer</dc:creator>
  <cp:lastModifiedBy>Josep Baquer Sistach</cp:lastModifiedBy>
  <cp:lastPrinted>2022-01-31T11:31:37Z</cp:lastPrinted>
  <dcterms:created xsi:type="dcterms:W3CDTF">2021-09-16T14:32:40Z</dcterms:created>
  <dcterms:modified xsi:type="dcterms:W3CDTF">2022-09-30T10:51:59Z</dcterms:modified>
</cp:coreProperties>
</file>